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pportionment\Sch Finance\ESD\F-185\1819 F-185\F-185 As Submitted by ESDs\"/>
    </mc:Choice>
  </mc:AlternateContent>
  <bookViews>
    <workbookView xWindow="0" yWindow="0" windowWidth="26265" windowHeight="10515" tabRatio="701" firstSheet="1" activeTab="5"/>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28-FIXED ASSETS" sheetId="27" state="hidden" r:id="rId8"/>
    <sheet name="29-Sched LTD Bal Sheet" sheetId="28" state="hidden" r:id="rId9"/>
    <sheet name="datasheet-balsheet" sheetId="36" state="hidden" r:id="rId10"/>
    <sheet name="datasheet-rev_expend_detail" sheetId="37" state="hidden" r:id="rId11"/>
    <sheet name="datasheet-rev_expend_summary" sheetId="38" state="hidden" r:id="rId12"/>
    <sheet name="REVENUE" sheetId="53" r:id="rId13"/>
    <sheet name="AGENCY" sheetId="71" r:id="rId14"/>
    <sheet name="Expenditure Matrix (2)" sheetId="76" state="hidden" r:id="rId15"/>
    <sheet name="Expenditure Matrix" sheetId="54" r:id="rId16"/>
    <sheet name="COA" sheetId="69" r:id="rId17"/>
  </sheets>
  <definedNames>
    <definedName name="_0102BudvsAct" localSheetId="5">#REF!</definedName>
    <definedName name="_0102BudvsAct" localSheetId="14">#REF!</definedName>
    <definedName name="_0102BudvsAct" localSheetId="3">#REF!</definedName>
    <definedName name="_0102BudvsAct" localSheetId="4">#REF!</definedName>
    <definedName name="_0102BudvsAct">#REF!</definedName>
    <definedName name="_11" localSheetId="5">#REF!</definedName>
    <definedName name="_11" localSheetId="14">#REF!</definedName>
    <definedName name="_11" localSheetId="3">#REF!</definedName>
    <definedName name="_11" localSheetId="4">#REF!</definedName>
    <definedName name="_11">#REF!</definedName>
    <definedName name="_xlnm._FilterDatabase" localSheetId="3" hidden="1">'NET POSITION'!$A$6:$O$6</definedName>
    <definedName name="_Toc523824801" localSheetId="16">COA!$B$1</definedName>
    <definedName name="_Toc523824802" localSheetId="16">COA!$B$26</definedName>
    <definedName name="_Toc523824803" localSheetId="16">COA!$B$35</definedName>
    <definedName name="_Toc523824804" localSheetId="16">COA!$B$62</definedName>
    <definedName name="_Toc523824805" localSheetId="16">COA!$B$78</definedName>
    <definedName name="_Toc523824806" localSheetId="16">COA!$B$89</definedName>
    <definedName name="_Toc523824807" localSheetId="16">COA!$B$96</definedName>
    <definedName name="F195CPFREV" localSheetId="5">#REF!</definedName>
    <definedName name="F195CPFREV" localSheetId="14">#REF!</definedName>
    <definedName name="F195CPFREV" localSheetId="3">#REF!</definedName>
    <definedName name="F195CPFREV" localSheetId="4">#REF!</definedName>
    <definedName name="F195CPFREV">#REF!</definedName>
    <definedName name="F195REV" localSheetId="5">#REF!</definedName>
    <definedName name="F195REV" localSheetId="14">#REF!</definedName>
    <definedName name="F195REV" localSheetId="3">#REF!</definedName>
    <definedName name="F195REV" localSheetId="4">#REF!</definedName>
    <definedName name="F195REV">#REF!</definedName>
    <definedName name="GLItem" localSheetId="5">#REF!</definedName>
    <definedName name="GLItem" localSheetId="14">#REF!</definedName>
    <definedName name="GLItem" localSheetId="3">#REF!</definedName>
    <definedName name="GLItem" localSheetId="4">#REF!</definedName>
    <definedName name="GLItem">#REF!</definedName>
    <definedName name="Instructional" localSheetId="5">#REF!</definedName>
    <definedName name="Instructional" localSheetId="14">#REF!</definedName>
    <definedName name="Instructional" localSheetId="3">#REF!</definedName>
    <definedName name="Instructional" localSheetId="4">#REF!</definedName>
    <definedName name="Instructional">#REF!</definedName>
    <definedName name="New" localSheetId="5">#REF!</definedName>
    <definedName name="New" localSheetId="14">#REF!</definedName>
    <definedName name="New" localSheetId="3">#REF!</definedName>
    <definedName name="New" localSheetId="4">#REF!</definedName>
    <definedName name="New">#REF!</definedName>
    <definedName name="Obj_tbl" localSheetId="5">#REF!</definedName>
    <definedName name="Obj_tbl" localSheetId="14">#REF!</definedName>
    <definedName name="Obj_tbl" localSheetId="3">#REF!</definedName>
    <definedName name="Obj_tbl" localSheetId="4">#REF!</definedName>
    <definedName name="Obj_tbl">#REF!</definedName>
    <definedName name="_xlnm.Print_Area" localSheetId="13">AGENCY!$A$1:$D$19</definedName>
    <definedName name="_xlnm.Print_Area" localSheetId="6">'BUDGETARY COMPARISON'!$A$8:$E$60</definedName>
    <definedName name="_xlnm.Print_Area" localSheetId="5">'CASH FLOW'!$A$6:$G$86</definedName>
    <definedName name="_xlnm.Print_Area" localSheetId="2">'CERTIFICATION-COVER'!$A$1:$G$31</definedName>
    <definedName name="_xlnm.Print_Area" localSheetId="0">chartofaccts!$B$4:$E$71</definedName>
    <definedName name="_xlnm.Print_Area" localSheetId="10">'datasheet-rev_expend_detail'!$A$1:$J$584</definedName>
    <definedName name="_xlnm.Print_Area" localSheetId="15">'Expenditure Matrix'!$B$1:$M$101</definedName>
    <definedName name="_xlnm.Print_Area" localSheetId="14">'Expenditure Matrix (2)'!$A$1:$M$63</definedName>
    <definedName name="_xlnm.Print_Area" localSheetId="1">Instructions!$A$4:$A$50</definedName>
    <definedName name="_xlnm.Print_Area" localSheetId="3">'NET POSITION'!$A$6:$G$107</definedName>
    <definedName name="_xlnm.Print_Area" localSheetId="12">REVENUE!$A$5:$F$74</definedName>
    <definedName name="_xlnm.Print_Area" localSheetId="4">'REVENUE EXPENSES'!$A$6:$G$61</definedName>
    <definedName name="_xlnm.Print_Titles" localSheetId="6">'BUDGETARY COMPARISON'!$1:$7</definedName>
    <definedName name="_xlnm.Print_Titles" localSheetId="5">'CASH FLOW'!$1:$5</definedName>
    <definedName name="_xlnm.Print_Titles" localSheetId="10">'datasheet-rev_expend_detail'!$1:$1</definedName>
    <definedName name="_xlnm.Print_Titles" localSheetId="15">'Expenditure Matrix'!$1:$5</definedName>
    <definedName name="_xlnm.Print_Titles" localSheetId="14">'Expenditure Matrix (2)'!$1:$5</definedName>
    <definedName name="_xlnm.Print_Titles" localSheetId="1">Instructions!$2:$3</definedName>
    <definedName name="_xlnm.Print_Titles" localSheetId="3">'NET POSITION'!$1:$5</definedName>
    <definedName name="_xlnm.Print_Titles" localSheetId="12">REVENUE!$1:$4</definedName>
    <definedName name="_xlnm.Print_Titles" localSheetId="4">'REVENUE EXPENSES'!$1:$5</definedName>
    <definedName name="Prog_act_tbl" localSheetId="5">#REF!</definedName>
    <definedName name="Prog_act_tbl" localSheetId="2">#REF!</definedName>
    <definedName name="Prog_act_tbl" localSheetId="14">#REF!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14">#REF!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14">#REF!</definedName>
    <definedName name="stsum" localSheetId="3">#REF!</definedName>
    <definedName name="stsum" localSheetId="4">#REF!</definedName>
    <definedName name="stsum">#REF!</definedName>
  </definedNames>
  <calcPr calcId="191029"/>
</workbook>
</file>

<file path=xl/calcChain.xml><?xml version="1.0" encoding="utf-8"?>
<calcChain xmlns="http://schemas.openxmlformats.org/spreadsheetml/2006/main">
  <c r="D56" i="56" l="1"/>
  <c r="D42" i="56"/>
  <c r="D43" i="56"/>
  <c r="D44" i="56"/>
  <c r="D45" i="56"/>
  <c r="D46" i="56"/>
  <c r="D47" i="56"/>
  <c r="C56" i="56"/>
  <c r="D58" i="56"/>
  <c r="D22" i="56"/>
  <c r="D23" i="56"/>
  <c r="D24" i="56"/>
  <c r="D25" i="56"/>
  <c r="D26" i="56"/>
  <c r="D27" i="56"/>
  <c r="D28" i="56"/>
  <c r="D29" i="56"/>
  <c r="D30" i="56"/>
  <c r="D31" i="56"/>
  <c r="D32" i="56"/>
  <c r="D34" i="56"/>
  <c r="D12" i="56"/>
  <c r="D13" i="56"/>
  <c r="D14" i="56"/>
  <c r="D15" i="56"/>
  <c r="D16" i="56"/>
  <c r="D17" i="56"/>
  <c r="D83" i="44" l="1"/>
  <c r="M765" i="54" l="1"/>
  <c r="H76" i="54"/>
  <c r="I394" i="54"/>
  <c r="L394" i="54"/>
  <c r="K394" i="54"/>
  <c r="J394" i="54"/>
  <c r="H394" i="54"/>
  <c r="M133" i="54" l="1"/>
  <c r="D176" i="54" l="1"/>
  <c r="G16" i="47" l="1"/>
  <c r="B7" i="71" l="1"/>
  <c r="B16" i="71" l="1"/>
  <c r="B14" i="71"/>
  <c r="B9" i="71"/>
  <c r="E19" i="47" l="1"/>
  <c r="G14" i="47" l="1"/>
  <c r="L14" i="76" l="1"/>
  <c r="L18" i="76"/>
  <c r="L20" i="76"/>
  <c r="L21" i="76"/>
  <c r="L22" i="76"/>
  <c r="L23" i="76"/>
  <c r="L25" i="76"/>
  <c r="L26" i="76"/>
  <c r="L27" i="76"/>
  <c r="L29" i="76"/>
  <c r="L30" i="76"/>
  <c r="L31" i="76"/>
  <c r="L33" i="76"/>
  <c r="L54" i="76"/>
  <c r="D14" i="76"/>
  <c r="D19" i="76"/>
  <c r="D21" i="76"/>
  <c r="D24" i="76"/>
  <c r="D25" i="76"/>
  <c r="D30" i="76"/>
  <c r="D31" i="76"/>
  <c r="D32" i="76"/>
  <c r="D33" i="76"/>
  <c r="D34" i="76"/>
  <c r="D35" i="76"/>
  <c r="D36" i="76"/>
  <c r="D37" i="76"/>
  <c r="D38" i="76"/>
  <c r="D39" i="76"/>
  <c r="D40" i="76"/>
  <c r="D41" i="76"/>
  <c r="D46" i="76"/>
  <c r="D49" i="76"/>
  <c r="L55" i="76"/>
  <c r="D51" i="76"/>
  <c r="D56" i="76"/>
  <c r="D57" i="76"/>
  <c r="L19" i="76"/>
  <c r="L35" i="76"/>
  <c r="L47" i="76"/>
  <c r="H46" i="76"/>
  <c r="H45" i="76"/>
  <c r="H44" i="76"/>
  <c r="H43" i="76"/>
  <c r="H42" i="76"/>
  <c r="H41" i="76"/>
  <c r="A4" i="76"/>
  <c r="A1" i="76"/>
  <c r="D40" i="46"/>
  <c r="D9" i="46"/>
  <c r="D8" i="46" l="1"/>
  <c r="D10" i="56" s="1"/>
  <c r="D11" i="56"/>
  <c r="D7" i="46"/>
  <c r="D9" i="56" s="1"/>
  <c r="D40" i="56"/>
  <c r="M56" i="76"/>
  <c r="M37" i="76"/>
  <c r="E10" i="76"/>
  <c r="M61" i="76"/>
  <c r="E60" i="76"/>
  <c r="E43" i="76"/>
  <c r="M50" i="76"/>
  <c r="E61" i="76" l="1"/>
  <c r="D30" i="44" l="1"/>
  <c r="L99" i="44"/>
  <c r="L100" i="44"/>
  <c r="L102" i="44"/>
  <c r="L103" i="44"/>
  <c r="D104" i="44"/>
  <c r="L104" i="44" s="1"/>
  <c r="D101" i="44" l="1"/>
  <c r="L101" i="44" s="1"/>
  <c r="M74" i="44" l="1"/>
  <c r="E32" i="46" l="1"/>
  <c r="E8" i="44" l="1"/>
  <c r="D55" i="44" l="1"/>
  <c r="D50" i="44"/>
  <c r="D29" i="44"/>
  <c r="D8" i="44"/>
  <c r="G73" i="47" l="1"/>
  <c r="G72" i="47"/>
  <c r="G71" i="47"/>
  <c r="G70" i="47"/>
  <c r="G69" i="47"/>
  <c r="G68" i="47"/>
  <c r="G67" i="47"/>
  <c r="G33" i="46"/>
  <c r="D114" i="44"/>
  <c r="G93" i="44"/>
  <c r="G85" i="44" l="1"/>
  <c r="G83" i="44"/>
  <c r="G44" i="44"/>
  <c r="G36" i="44"/>
  <c r="D557" i="54" l="1"/>
  <c r="D157" i="54"/>
  <c r="D675" i="54" l="1"/>
  <c r="D611" i="54"/>
  <c r="D610" i="54"/>
  <c r="D391" i="54"/>
  <c r="D390" i="54"/>
  <c r="D389" i="54"/>
  <c r="D388" i="54"/>
  <c r="D387" i="54"/>
  <c r="D386" i="54"/>
  <c r="D385" i="54"/>
  <c r="E93" i="54"/>
  <c r="E92" i="54"/>
  <c r="E91" i="54"/>
  <c r="E90" i="54"/>
  <c r="E89" i="54"/>
  <c r="E88" i="54"/>
  <c r="E87" i="54"/>
  <c r="E86" i="54"/>
  <c r="E85" i="54"/>
  <c r="E84" i="54"/>
  <c r="E83" i="54"/>
  <c r="E82" i="54"/>
  <c r="E81" i="54"/>
  <c r="E80" i="54"/>
  <c r="E79"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D82" i="54" l="1"/>
  <c r="L18" i="54" s="1"/>
  <c r="D85" i="54"/>
  <c r="L21" i="54" s="1"/>
  <c r="D84" i="54"/>
  <c r="L20" i="54" s="1"/>
  <c r="D78" i="54"/>
  <c r="L14" i="54" s="1"/>
  <c r="D86" i="54"/>
  <c r="L22" i="54" s="1"/>
  <c r="C48" i="56"/>
  <c r="B48" i="56"/>
  <c r="G66" i="44" l="1"/>
  <c r="D17" i="71" l="1"/>
  <c r="D11" i="71"/>
  <c r="G75" i="47" l="1"/>
  <c r="G66" i="47"/>
  <c r="G7" i="47"/>
  <c r="G58" i="46"/>
  <c r="G57" i="46"/>
  <c r="G56" i="46"/>
  <c r="G53" i="46"/>
  <c r="G52" i="46"/>
  <c r="G47" i="46"/>
  <c r="G46" i="46"/>
  <c r="G45" i="46"/>
  <c r="G44" i="46"/>
  <c r="G43" i="46"/>
  <c r="G42" i="46"/>
  <c r="G40" i="46"/>
  <c r="G34" i="46"/>
  <c r="G32" i="46"/>
  <c r="G30" i="46"/>
  <c r="G29" i="46"/>
  <c r="G28" i="46"/>
  <c r="G27" i="46"/>
  <c r="G26" i="46"/>
  <c r="G24" i="46"/>
  <c r="G23" i="46"/>
  <c r="G21" i="46"/>
  <c r="G20" i="46"/>
  <c r="G15" i="46"/>
  <c r="G14" i="46"/>
  <c r="G13" i="46"/>
  <c r="G12" i="46"/>
  <c r="G11" i="46"/>
  <c r="G10" i="46"/>
  <c r="G9" i="46"/>
  <c r="G8" i="46"/>
  <c r="G7" i="46"/>
  <c r="G27" i="44"/>
  <c r="G26" i="44"/>
  <c r="F35" i="46"/>
  <c r="E35" i="46"/>
  <c r="A1" i="54" l="1"/>
  <c r="C17" i="71"/>
  <c r="B17" i="71"/>
  <c r="C11" i="71"/>
  <c r="B11" i="71"/>
  <c r="G82" i="44" l="1"/>
  <c r="G81" i="44"/>
  <c r="G80" i="44"/>
  <c r="G86" i="44"/>
  <c r="G84" i="44"/>
  <c r="G79" i="44"/>
  <c r="G78" i="44"/>
  <c r="G76" i="44"/>
  <c r="G75" i="44"/>
  <c r="G94" i="44"/>
  <c r="G92" i="44"/>
  <c r="F95" i="44"/>
  <c r="E95" i="44"/>
  <c r="D95" i="44"/>
  <c r="F46" i="44"/>
  <c r="E46" i="44"/>
  <c r="G45" i="44"/>
  <c r="G43" i="44"/>
  <c r="D46" i="44"/>
  <c r="A1" i="44"/>
  <c r="A1" i="46" l="1"/>
  <c r="A1" i="71"/>
  <c r="A1" i="47"/>
  <c r="D21" i="47"/>
  <c r="M756" i="54" l="1"/>
  <c r="L756" i="54"/>
  <c r="K756" i="54"/>
  <c r="J756" i="54"/>
  <c r="I756" i="54"/>
  <c r="H756" i="54"/>
  <c r="G756" i="54"/>
  <c r="F756" i="54"/>
  <c r="E756" i="54"/>
  <c r="G80" i="47" l="1"/>
  <c r="G79" i="47"/>
  <c r="G78" i="47"/>
  <c r="G77" i="47"/>
  <c r="G76" i="47"/>
  <c r="G74" i="47"/>
  <c r="G65" i="47"/>
  <c r="G49" i="47" l="1"/>
  <c r="G19" i="47"/>
  <c r="G18" i="47"/>
  <c r="E45" i="56"/>
  <c r="F104" i="44"/>
  <c r="E104" i="44"/>
  <c r="G103" i="44"/>
  <c r="G102" i="44"/>
  <c r="G100" i="44"/>
  <c r="G99" i="44"/>
  <c r="F71" i="44"/>
  <c r="E71" i="44"/>
  <c r="G70" i="44"/>
  <c r="G69" i="44"/>
  <c r="G68" i="44"/>
  <c r="G67" i="44"/>
  <c r="G65" i="44"/>
  <c r="G64" i="44"/>
  <c r="G63" i="44"/>
  <c r="G61" i="44"/>
  <c r="G60" i="44"/>
  <c r="G58" i="44"/>
  <c r="G57" i="44"/>
  <c r="G56" i="44"/>
  <c r="G55" i="44"/>
  <c r="G54" i="44"/>
  <c r="F31" i="44"/>
  <c r="F38" i="44" s="1"/>
  <c r="E31" i="44"/>
  <c r="E38" i="44" s="1"/>
  <c r="D31" i="44"/>
  <c r="D98" i="44" s="1"/>
  <c r="D71" i="44"/>
  <c r="D38" i="44" l="1"/>
  <c r="L98" i="44"/>
  <c r="G51" i="44"/>
  <c r="G35" i="44"/>
  <c r="G33" i="44"/>
  <c r="G9" i="44"/>
  <c r="M564" i="54" l="1"/>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M170" i="54"/>
  <c r="L170" i="54"/>
  <c r="K170" i="54"/>
  <c r="J170" i="54"/>
  <c r="D173" i="54" s="1"/>
  <c r="I170" i="54"/>
  <c r="H170" i="54"/>
  <c r="G170" i="54"/>
  <c r="F170" i="54"/>
  <c r="E170" i="54"/>
  <c r="G19" i="44"/>
  <c r="D542" i="54" l="1"/>
  <c r="D171" i="54"/>
  <c r="D271" i="54"/>
  <c r="D528" i="54"/>
  <c r="D556" i="54"/>
  <c r="D243" i="54"/>
  <c r="D514" i="54"/>
  <c r="D273" i="54"/>
  <c r="D544" i="54"/>
  <c r="D274" i="54"/>
  <c r="D560" i="54"/>
  <c r="D246" i="54"/>
  <c r="D545" i="54"/>
  <c r="D174" i="54"/>
  <c r="D531" i="54"/>
  <c r="D175" i="54"/>
  <c r="D561" i="54"/>
  <c r="D546" i="54"/>
  <c r="D532" i="54"/>
  <c r="D518" i="54"/>
  <c r="D275" i="54"/>
  <c r="D247" i="54"/>
  <c r="D172" i="54"/>
  <c r="D244" i="54"/>
  <c r="D272" i="54"/>
  <c r="D515" i="54"/>
  <c r="D529" i="54"/>
  <c r="D543" i="54"/>
  <c r="D558" i="54"/>
  <c r="M575" i="54"/>
  <c r="L575" i="54"/>
  <c r="K575" i="54"/>
  <c r="J575" i="54"/>
  <c r="I575" i="54"/>
  <c r="H575" i="54"/>
  <c r="G575" i="54"/>
  <c r="F575" i="54"/>
  <c r="E575" i="54"/>
  <c r="D574" i="54"/>
  <c r="M570" i="54"/>
  <c r="L570" i="54"/>
  <c r="K570" i="54"/>
  <c r="J570" i="54"/>
  <c r="I570" i="54"/>
  <c r="H570" i="54"/>
  <c r="D573" i="54" s="1"/>
  <c r="G570" i="54"/>
  <c r="F570" i="54"/>
  <c r="E570" i="54"/>
  <c r="D521" i="54" l="1"/>
  <c r="D37" i="54" s="1"/>
  <c r="D572" i="54"/>
  <c r="D549" i="54"/>
  <c r="D39" i="54" s="1"/>
  <c r="D178" i="54"/>
  <c r="D14" i="54" s="1"/>
  <c r="D278" i="54"/>
  <c r="D21" i="54" s="1"/>
  <c r="D250" i="54"/>
  <c r="D19" i="54" s="1"/>
  <c r="D564" i="54"/>
  <c r="D40" i="54" s="1"/>
  <c r="D535" i="54"/>
  <c r="D38" i="54" s="1"/>
  <c r="D571" i="54"/>
  <c r="E56" i="56"/>
  <c r="E47" i="56"/>
  <c r="E46" i="56"/>
  <c r="E44" i="56"/>
  <c r="E43" i="56"/>
  <c r="E42" i="56"/>
  <c r="E40" i="56"/>
  <c r="E22" i="56"/>
  <c r="E23" i="56"/>
  <c r="E24" i="56"/>
  <c r="E25" i="56"/>
  <c r="E26" i="56"/>
  <c r="E27" i="56"/>
  <c r="E28" i="56"/>
  <c r="E29" i="56"/>
  <c r="E30" i="56"/>
  <c r="E31" i="56"/>
  <c r="E32" i="56"/>
  <c r="E34" i="56"/>
  <c r="E10" i="56"/>
  <c r="E11" i="56"/>
  <c r="E12" i="56"/>
  <c r="E13" i="56"/>
  <c r="E14" i="56"/>
  <c r="E15" i="56"/>
  <c r="E16" i="56"/>
  <c r="E17" i="56"/>
  <c r="E9" i="56"/>
  <c r="D18" i="56"/>
  <c r="C35" i="56"/>
  <c r="C18" i="56"/>
  <c r="B35" i="56"/>
  <c r="B18" i="56"/>
  <c r="A1" i="56"/>
  <c r="D575" i="54" l="1"/>
  <c r="D41" i="54" s="1"/>
  <c r="C37" i="56"/>
  <c r="C50" i="56" s="1"/>
  <c r="C54" i="56" s="1"/>
  <c r="C60" i="56" s="1"/>
  <c r="E18" i="56"/>
  <c r="B37" i="56"/>
  <c r="B50" i="56" s="1"/>
  <c r="B54" i="56" s="1"/>
  <c r="B60" i="56" s="1"/>
  <c r="F69" i="53"/>
  <c r="D116" i="54" l="1"/>
  <c r="D132" i="54"/>
  <c r="D204" i="54"/>
  <c r="D219" i="54"/>
  <c r="D331" i="54"/>
  <c r="D393" i="54"/>
  <c r="D653" i="54"/>
  <c r="D703" i="54"/>
  <c r="M98" i="54"/>
  <c r="F98" i="54" l="1"/>
  <c r="E98" i="54"/>
  <c r="D491" i="54"/>
  <c r="A1" i="53" l="1"/>
  <c r="M466" i="54" l="1"/>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H396" i="54"/>
  <c r="G396" i="54"/>
  <c r="F396" i="54"/>
  <c r="E396" i="54"/>
  <c r="D395" i="54"/>
  <c r="D394" i="54"/>
  <c r="D392" i="54"/>
  <c r="M382" i="54"/>
  <c r="L382" i="54"/>
  <c r="K382" i="54"/>
  <c r="J382" i="54"/>
  <c r="I382" i="54"/>
  <c r="H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E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L53" i="54" s="1"/>
  <c r="G125" i="54"/>
  <c r="F125" i="54"/>
  <c r="E125" i="54"/>
  <c r="M119" i="54"/>
  <c r="L119" i="54"/>
  <c r="K119" i="54"/>
  <c r="J119" i="54"/>
  <c r="I119" i="54"/>
  <c r="H119" i="54"/>
  <c r="G119" i="54"/>
  <c r="F119" i="54"/>
  <c r="E119" i="54"/>
  <c r="D118" i="54"/>
  <c r="D117" i="54"/>
  <c r="D115" i="54"/>
  <c r="D114" i="54"/>
  <c r="D113" i="54"/>
  <c r="D112" i="54"/>
  <c r="D110" i="54"/>
  <c r="M106" i="54"/>
  <c r="L106" i="54"/>
  <c r="K106" i="54"/>
  <c r="J106" i="54"/>
  <c r="I106" i="54"/>
  <c r="H106" i="54"/>
  <c r="D111" i="54" s="1"/>
  <c r="G106" i="54"/>
  <c r="F106" i="54"/>
  <c r="E106" i="54"/>
  <c r="F100" i="54"/>
  <c r="E100" i="54"/>
  <c r="M99" i="54"/>
  <c r="L99" i="54"/>
  <c r="K99" i="54"/>
  <c r="J99" i="54"/>
  <c r="I99" i="54"/>
  <c r="H99" i="54"/>
  <c r="G99" i="54"/>
  <c r="F99" i="54"/>
  <c r="E99" i="54"/>
  <c r="K97" i="54"/>
  <c r="E97" i="54"/>
  <c r="K96" i="54"/>
  <c r="E96"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G76" i="54"/>
  <c r="E76" i="54"/>
  <c r="M75" i="54"/>
  <c r="L75" i="54"/>
  <c r="K75" i="54"/>
  <c r="J75" i="54"/>
  <c r="I75" i="54"/>
  <c r="H75" i="54"/>
  <c r="G75" i="54"/>
  <c r="E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H46" i="54"/>
  <c r="H45" i="54"/>
  <c r="H44" i="54"/>
  <c r="H43" i="54"/>
  <c r="H42" i="54"/>
  <c r="H41" i="54"/>
  <c r="F61" i="53"/>
  <c r="F55" i="53"/>
  <c r="F49" i="53"/>
  <c r="F35" i="53"/>
  <c r="F19" i="53"/>
  <c r="A4" i="54"/>
  <c r="L58" i="54" l="1"/>
  <c r="D79" i="54"/>
  <c r="L15" i="54" s="1"/>
  <c r="D80" i="54"/>
  <c r="L16" i="54" s="1"/>
  <c r="D81" i="54"/>
  <c r="L17" i="54" s="1"/>
  <c r="D83" i="54"/>
  <c r="L19" i="54" s="1"/>
  <c r="D87" i="54"/>
  <c r="L23" i="54" s="1"/>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15" i="54" s="1"/>
  <c r="D47" i="54" s="1"/>
  <c r="D648" i="54"/>
  <c r="D664" i="54"/>
  <c r="D740" i="54"/>
  <c r="D739" i="54"/>
  <c r="D187" i="54"/>
  <c r="D301" i="54"/>
  <c r="D405" i="54"/>
  <c r="D689" i="54"/>
  <c r="D691" i="54"/>
  <c r="D343" i="54"/>
  <c r="D716" i="54"/>
  <c r="D715" i="54"/>
  <c r="D433" i="54"/>
  <c r="D623" i="54"/>
  <c r="D624" i="54"/>
  <c r="D129" i="54"/>
  <c r="D218" i="54"/>
  <c r="D217" i="54"/>
  <c r="D202" i="54"/>
  <c r="D599" i="54"/>
  <c r="D625" i="54"/>
  <c r="D188" i="54"/>
  <c r="D300" i="54"/>
  <c r="D303" i="54"/>
  <c r="D501" i="54"/>
  <c r="D504" i="54"/>
  <c r="L59"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L34" i="54" s="1"/>
  <c r="D314" i="54"/>
  <c r="D432" i="54"/>
  <c r="D126" i="54"/>
  <c r="D299" i="54"/>
  <c r="D417" i="54"/>
  <c r="D596" i="54"/>
  <c r="D634" i="54"/>
  <c r="D725" i="54"/>
  <c r="D156" i="54"/>
  <c r="D93" i="54"/>
  <c r="L29" i="54" s="1"/>
  <c r="D142" i="54"/>
  <c r="D257" i="54"/>
  <c r="D383" i="54"/>
  <c r="D500" i="54"/>
  <c r="D622" i="54"/>
  <c r="D674" i="54"/>
  <c r="D751" i="54"/>
  <c r="D749" i="54"/>
  <c r="D459" i="54"/>
  <c r="D229" i="54"/>
  <c r="D369" i="54"/>
  <c r="D713" i="54"/>
  <c r="D107" i="54"/>
  <c r="D214" i="54"/>
  <c r="D355" i="54"/>
  <c r="D486" i="54"/>
  <c r="D493" i="54" s="1"/>
  <c r="D35" i="54" s="1"/>
  <c r="D646" i="54"/>
  <c r="D199" i="54"/>
  <c r="D341" i="54"/>
  <c r="D473" i="54"/>
  <c r="D737" i="54"/>
  <c r="D185" i="54"/>
  <c r="D445" i="54"/>
  <c r="D662" i="54"/>
  <c r="D667" i="54" s="1"/>
  <c r="D51" i="54" s="1"/>
  <c r="D763" i="54"/>
  <c r="K101" i="54"/>
  <c r="L47" i="54" s="1"/>
  <c r="F70" i="53"/>
  <c r="L60" i="54"/>
  <c r="M101" i="54"/>
  <c r="L49" i="54" s="1"/>
  <c r="J101" i="54"/>
  <c r="L46" i="54" s="1"/>
  <c r="I101" i="54"/>
  <c r="L45" i="54" s="1"/>
  <c r="F101" i="54"/>
  <c r="L42" i="54" s="1"/>
  <c r="D74" i="54"/>
  <c r="L10" i="54" s="1"/>
  <c r="D91" i="54"/>
  <c r="L27" i="54" s="1"/>
  <c r="D100" i="54"/>
  <c r="L36" i="54" s="1"/>
  <c r="D97" i="54"/>
  <c r="L33" i="54" s="1"/>
  <c r="D96" i="54"/>
  <c r="L32" i="54" s="1"/>
  <c r="D99" i="54"/>
  <c r="L35" i="54" s="1"/>
  <c r="D706" i="54"/>
  <c r="D54" i="54" s="1"/>
  <c r="D92" i="54"/>
  <c r="L28" i="54" s="1"/>
  <c r="D95" i="54"/>
  <c r="L31" i="54" s="1"/>
  <c r="D334" i="54"/>
  <c r="D25" i="54" s="1"/>
  <c r="H101" i="54"/>
  <c r="L44" i="54" s="1"/>
  <c r="D89" i="54"/>
  <c r="L25" i="54" s="1"/>
  <c r="D73" i="54"/>
  <c r="L9" i="54" s="1"/>
  <c r="D72" i="54"/>
  <c r="L8" i="54" s="1"/>
  <c r="D75" i="54"/>
  <c r="L11" i="54" s="1"/>
  <c r="D77" i="54"/>
  <c r="L13" i="54" s="1"/>
  <c r="D94" i="54"/>
  <c r="L30" i="54" s="1"/>
  <c r="D71" i="54"/>
  <c r="D76" i="54"/>
  <c r="L12" i="54" s="1"/>
  <c r="E101" i="54"/>
  <c r="L41" i="54" s="1"/>
  <c r="D88" i="54"/>
  <c r="L24" i="54" s="1"/>
  <c r="D90" i="54"/>
  <c r="L26" i="54" s="1"/>
  <c r="G101" i="54"/>
  <c r="L43" i="54" s="1"/>
  <c r="L101" i="54"/>
  <c r="L48" i="54" s="1"/>
  <c r="D730" i="54" l="1"/>
  <c r="D56" i="54" s="1"/>
  <c r="M61" i="54"/>
  <c r="D718" i="54"/>
  <c r="D55" i="54" s="1"/>
  <c r="D655" i="54"/>
  <c r="D50" i="54" s="1"/>
  <c r="D479" i="54"/>
  <c r="D362" i="54"/>
  <c r="D27" i="54" s="1"/>
  <c r="D207" i="54"/>
  <c r="D16" i="54" s="1"/>
  <c r="D222" i="54"/>
  <c r="D17" i="54" s="1"/>
  <c r="D682" i="54"/>
  <c r="D52" i="54" s="1"/>
  <c r="D639" i="54"/>
  <c r="D49" i="54" s="1"/>
  <c r="D694" i="54"/>
  <c r="D53" i="54" s="1"/>
  <c r="D742" i="54"/>
  <c r="D57" i="54" s="1"/>
  <c r="D507" i="54"/>
  <c r="D36" i="54" s="1"/>
  <c r="D601" i="54"/>
  <c r="D46" i="54" s="1"/>
  <c r="D410" i="54"/>
  <c r="D30" i="54" s="1"/>
  <c r="D767" i="54"/>
  <c r="D59" i="54" s="1"/>
  <c r="D376" i="54"/>
  <c r="D28" i="54" s="1"/>
  <c r="D236" i="54"/>
  <c r="D18" i="54" s="1"/>
  <c r="D424" i="54"/>
  <c r="D31" i="54" s="1"/>
  <c r="D452" i="54"/>
  <c r="D33" i="54" s="1"/>
  <c r="L55" i="54"/>
  <c r="D192" i="54"/>
  <c r="D15" i="54" s="1"/>
  <c r="D589" i="54"/>
  <c r="D42" i="54" s="1"/>
  <c r="D466" i="54"/>
  <c r="D34" i="54" s="1"/>
  <c r="D292" i="54"/>
  <c r="D22" i="54" s="1"/>
  <c r="D627" i="54"/>
  <c r="D48" i="54" s="1"/>
  <c r="D119" i="54"/>
  <c r="D8" i="54" s="1"/>
  <c r="D320" i="54"/>
  <c r="D24" i="54" s="1"/>
  <c r="D348" i="54"/>
  <c r="D26" i="54" s="1"/>
  <c r="D438" i="54"/>
  <c r="D32" i="54" s="1"/>
  <c r="L54" i="54"/>
  <c r="D164" i="54"/>
  <c r="D13" i="54" s="1"/>
  <c r="D396" i="54"/>
  <c r="D29" i="54" s="1"/>
  <c r="D264" i="54"/>
  <c r="D20" i="54" s="1"/>
  <c r="D306" i="54"/>
  <c r="D23" i="54" s="1"/>
  <c r="D149" i="54"/>
  <c r="D12" i="54" s="1"/>
  <c r="D135" i="54"/>
  <c r="D9" i="54" s="1"/>
  <c r="D756" i="54"/>
  <c r="D58" i="54" s="1"/>
  <c r="D31" i="46" s="1"/>
  <c r="M50" i="54"/>
  <c r="D101" i="54"/>
  <c r="L7" i="54"/>
  <c r="M37" i="54" s="1"/>
  <c r="D33" i="56" l="1"/>
  <c r="E33" i="56" s="1"/>
  <c r="G31" i="46"/>
  <c r="E10" i="54"/>
  <c r="M56" i="54"/>
  <c r="D41" i="46" s="1"/>
  <c r="E60" i="54"/>
  <c r="E43" i="54"/>
  <c r="G88" i="47"/>
  <c r="G59" i="47"/>
  <c r="G60" i="47"/>
  <c r="G61" i="47"/>
  <c r="G62" i="47"/>
  <c r="G63" i="47"/>
  <c r="G64" i="47"/>
  <c r="G81" i="47"/>
  <c r="G82" i="47"/>
  <c r="G83" i="47"/>
  <c r="G58" i="47"/>
  <c r="G48" i="47"/>
  <c r="G42" i="47"/>
  <c r="G43" i="47"/>
  <c r="G41" i="47"/>
  <c r="E44" i="47"/>
  <c r="F44" i="47"/>
  <c r="D44" i="47"/>
  <c r="G33" i="47"/>
  <c r="G34" i="47"/>
  <c r="G35" i="47"/>
  <c r="G37" i="47"/>
  <c r="G32" i="47"/>
  <c r="E38" i="47"/>
  <c r="F38" i="47"/>
  <c r="D38" i="47"/>
  <c r="G25" i="47"/>
  <c r="G26" i="47"/>
  <c r="G27" i="47"/>
  <c r="G28" i="47"/>
  <c r="G24" i="47"/>
  <c r="E29" i="47"/>
  <c r="F29" i="47"/>
  <c r="D29" i="47"/>
  <c r="E21" i="47"/>
  <c r="F21" i="47"/>
  <c r="G8" i="47"/>
  <c r="G9" i="47"/>
  <c r="G10" i="47"/>
  <c r="G11" i="47"/>
  <c r="G12" i="47"/>
  <c r="G13" i="47"/>
  <c r="G15" i="47"/>
  <c r="G17" i="47"/>
  <c r="G20" i="47"/>
  <c r="E48" i="46"/>
  <c r="F48" i="46"/>
  <c r="D48" i="46"/>
  <c r="E16" i="46"/>
  <c r="F16" i="46"/>
  <c r="D16" i="46"/>
  <c r="G101" i="44"/>
  <c r="G37" i="44"/>
  <c r="G34" i="44"/>
  <c r="G95" i="44"/>
  <c r="G46" i="44"/>
  <c r="G74" i="44"/>
  <c r="E87" i="44"/>
  <c r="E89" i="44" s="1"/>
  <c r="F87" i="44"/>
  <c r="F89" i="44" s="1"/>
  <c r="D87" i="44"/>
  <c r="G52" i="44"/>
  <c r="G53" i="44"/>
  <c r="G50" i="44"/>
  <c r="G28" i="44"/>
  <c r="G29" i="44"/>
  <c r="G30" i="44"/>
  <c r="G24" i="44"/>
  <c r="G10" i="44"/>
  <c r="G11" i="44"/>
  <c r="G12" i="44"/>
  <c r="G13" i="44"/>
  <c r="G14" i="44"/>
  <c r="G15" i="44"/>
  <c r="G16" i="44"/>
  <c r="G17" i="44"/>
  <c r="G18" i="44"/>
  <c r="G20" i="44"/>
  <c r="G8"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D41" i="56" l="1"/>
  <c r="D19" i="46"/>
  <c r="G41" i="46"/>
  <c r="E61" i="54"/>
  <c r="G21" i="47"/>
  <c r="E37" i="46"/>
  <c r="E50" i="46" s="1"/>
  <c r="E54" i="46" s="1"/>
  <c r="E60" i="46" s="1"/>
  <c r="G71" i="44"/>
  <c r="F37" i="46"/>
  <c r="F50" i="46" s="1"/>
  <c r="F54" i="46" s="1"/>
  <c r="F60" i="46" s="1"/>
  <c r="G104" i="44"/>
  <c r="G16" i="46"/>
  <c r="G48" i="46"/>
  <c r="D40" i="44"/>
  <c r="E40" i="44"/>
  <c r="F40" i="44"/>
  <c r="G29" i="47"/>
  <c r="E46" i="47"/>
  <c r="G44" i="47"/>
  <c r="D46" i="47"/>
  <c r="F46" i="47"/>
  <c r="G38" i="47"/>
  <c r="F98" i="44"/>
  <c r="G31" i="44"/>
  <c r="G38" i="44" s="1"/>
  <c r="E98" i="44"/>
  <c r="G87" i="44"/>
  <c r="G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D21" i="56" l="1"/>
  <c r="D35" i="46"/>
  <c r="D37" i="46" s="1"/>
  <c r="D50" i="46" s="1"/>
  <c r="D54" i="46" s="1"/>
  <c r="D60" i="46" s="1"/>
  <c r="G19" i="46"/>
  <c r="G35" i="46" s="1"/>
  <c r="G37" i="46" s="1"/>
  <c r="D48" i="56"/>
  <c r="E41" i="56"/>
  <c r="E48" i="56" s="1"/>
  <c r="F56" i="47"/>
  <c r="F84" i="47" s="1"/>
  <c r="F91" i="47" s="1"/>
  <c r="E56" i="47"/>
  <c r="E84" i="47" s="1"/>
  <c r="E91" i="47" s="1"/>
  <c r="D50" i="47"/>
  <c r="D52" i="47" s="1"/>
  <c r="E50" i="47"/>
  <c r="E52" i="47" s="1"/>
  <c r="F50" i="47"/>
  <c r="F52" i="47" s="1"/>
  <c r="G98" i="44"/>
  <c r="D56" i="47"/>
  <c r="D84" i="47" s="1"/>
  <c r="D91" i="47" s="1"/>
  <c r="G40" i="44"/>
  <c r="G46" i="47"/>
  <c r="F106" i="44"/>
  <c r="F62" i="46" s="1"/>
  <c r="E106" i="44"/>
  <c r="E62" i="46" s="1"/>
  <c r="G89" i="44"/>
  <c r="F244" i="37"/>
  <c r="F25" i="38"/>
  <c r="F23" i="38"/>
  <c r="F3" i="38"/>
  <c r="F63" i="37"/>
  <c r="F19" i="38"/>
  <c r="G50" i="46" l="1"/>
  <c r="G54" i="46" s="1"/>
  <c r="G60" i="46" s="1"/>
  <c r="G56" i="47"/>
  <c r="G84" i="47" s="1"/>
  <c r="G91" i="47" s="1"/>
  <c r="D35" i="56"/>
  <c r="E21" i="56"/>
  <c r="G50" i="47"/>
  <c r="G52" i="47" s="1"/>
  <c r="E108" i="44"/>
  <c r="F108" i="44"/>
  <c r="F17" i="38"/>
  <c r="E35" i="56" l="1"/>
  <c r="D37" i="56"/>
  <c r="F15" i="38"/>
  <c r="D89" i="44"/>
  <c r="D105" i="44" s="1"/>
  <c r="E37" i="56" l="1"/>
  <c r="D50" i="56"/>
  <c r="D116" i="44"/>
  <c r="D117" i="44" s="1"/>
  <c r="L105" i="44"/>
  <c r="O105" i="44" s="1"/>
  <c r="D106" i="44"/>
  <c r="G105" i="44"/>
  <c r="G106" i="44" s="1"/>
  <c r="L106" i="44" l="1"/>
  <c r="C62" i="56"/>
  <c r="D54" i="56"/>
  <c r="E50" i="56"/>
  <c r="D108" i="44"/>
  <c r="G62" i="46"/>
  <c r="G108" i="44"/>
  <c r="B62" i="56"/>
  <c r="D62" i="46"/>
  <c r="D60" i="56" l="1"/>
  <c r="E54" i="56"/>
  <c r="D62" i="56" l="1"/>
  <c r="E60" i="56"/>
  <c r="E62" i="56" s="1"/>
</calcChain>
</file>

<file path=xl/comments1.xml><?xml version="1.0" encoding="utf-8"?>
<comments xmlns="http://schemas.openxmlformats.org/spreadsheetml/2006/main">
  <authors>
    <author>Paul Stone</author>
  </authors>
  <commentList>
    <comment ref="I5" authorId="0" shapeId="0">
      <text>
        <r>
          <rPr>
            <b/>
            <sz val="9"/>
            <color indexed="81"/>
            <rFont val="Tahoma"/>
            <family val="2"/>
          </rPr>
          <t>Paul Stone:</t>
        </r>
        <r>
          <rPr>
            <sz val="9"/>
            <color indexed="81"/>
            <rFont val="Tahoma"/>
            <family val="2"/>
          </rPr>
          <t xml:space="preserve">
Note References are removed from the financial reporting template. They are copied here as a resource for future use. Note numbers may have changed. </t>
        </r>
      </text>
    </comment>
  </commentList>
</comments>
</file>

<file path=xl/comments2.xml><?xml version="1.0" encoding="utf-8"?>
<comments xmlns="http://schemas.openxmlformats.org/spreadsheetml/2006/main">
  <authors>
    <author>Paul Stone</author>
  </authors>
  <commentList>
    <comment ref="F1" authorId="0" shapeId="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3.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agency activity is allowable</t>
        </r>
      </text>
    </comment>
    <comment ref="G21" authorId="0" shapeId="0">
      <text>
        <r>
          <rPr>
            <b/>
            <sz val="9"/>
            <color indexed="81"/>
            <rFont val="Tahoma"/>
            <family val="2"/>
          </rPr>
          <t>Paul Stone:</t>
        </r>
        <r>
          <rPr>
            <sz val="9"/>
            <color indexed="81"/>
            <rFont val="Tahoma"/>
            <family val="2"/>
          </rPr>
          <t xml:space="preserve">
Please Note: This is the final year for "AGENCY" FUNDS. CUSTODIAL FUNDS will take the place of AGENCY FUNDS. GASB 84 is effective for FY 2019–20. GASB 34, par. 73&amp; 110 will be superseded.</t>
        </r>
      </text>
    </comment>
  </commentList>
</comments>
</file>

<file path=xl/sharedStrings.xml><?xml version="1.0" encoding="utf-8"?>
<sst xmlns="http://schemas.openxmlformats.org/spreadsheetml/2006/main" count="6201" uniqueCount="852">
  <si>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</si>
  <si>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</si>
  <si>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</si>
  <si>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</si>
  <si>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</si>
  <si>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</si>
  <si>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</si>
  <si>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</si>
  <si>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</si>
  <si>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</si>
  <si>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</si>
  <si>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</si>
  <si>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</si>
  <si>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</si>
  <si>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</si>
  <si>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</si>
  <si>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</si>
  <si>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</si>
  <si>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</si>
  <si>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</si>
  <si>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</si>
  <si>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</si>
  <si>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</si>
  <si>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</si>
  <si>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</si>
  <si>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</si>
  <si>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</si>
  <si>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</si>
  <si>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</si>
  <si>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</si>
  <si>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</si>
  <si>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</si>
  <si>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</si>
  <si>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</si>
  <si>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</si>
  <si>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</si>
  <si>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</si>
  <si>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</si>
  <si>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</si>
  <si>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</si>
  <si>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</si>
  <si>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</si>
  <si>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</si>
  <si>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</si>
  <si>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</si>
  <si>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</si>
  <si>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</si>
  <si>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</si>
  <si>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</si>
  <si>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</si>
  <si>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</si>
  <si>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</si>
  <si>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</si>
  <si>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</si>
  <si>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</si>
  <si>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</si>
  <si>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</si>
  <si>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</si>
  <si>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</si>
  <si>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</si>
  <si>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</si>
  <si>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</si>
  <si>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</si>
  <si>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</si>
  <si>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</si>
  <si>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</si>
  <si>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</si>
  <si>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</si>
  <si>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</si>
  <si>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</si>
  <si>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</si>
  <si>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</si>
  <si>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</si>
  <si>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</si>
  <si>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</si>
  <si>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</si>
  <si>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</si>
  <si>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</si>
  <si>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</si>
  <si>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</si>
  <si>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</si>
  <si>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</si>
  <si>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</si>
  <si>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</si>
  <si>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</si>
  <si>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</si>
  <si>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</si>
  <si>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</si>
  <si>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</si>
  <si>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</si>
  <si>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</si>
  <si>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</si>
  <si>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</si>
  <si>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</si>
  <si>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</si>
  <si>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</si>
  <si>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</si>
  <si>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</si>
  <si>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</si>
  <si>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</si>
  <si>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</si>
  <si>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</si>
  <si>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</si>
  <si>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</si>
  <si>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</si>
  <si>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</si>
  <si>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</si>
  <si>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</si>
  <si>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</si>
  <si>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</si>
  <si>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</si>
  <si>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</si>
  <si>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</si>
  <si>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</si>
  <si>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</si>
  <si>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</si>
  <si>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</si>
  <si>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</si>
  <si>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</si>
  <si>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</si>
  <si>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</si>
  <si>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</si>
  <si>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</si>
  <si>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</si>
  <si>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</si>
  <si>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</si>
  <si>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</si>
  <si>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</si>
  <si>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</si>
  <si>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</si>
  <si>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</si>
  <si>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</si>
  <si>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</si>
  <si>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</si>
  <si>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</si>
  <si>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</si>
  <si>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</si>
  <si>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</si>
  <si>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</si>
  <si>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</si>
  <si>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</si>
  <si>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</si>
  <si>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</si>
  <si>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</si>
  <si>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</si>
  <si>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</si>
  <si>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</si>
  <si>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</si>
  <si>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</si>
  <si>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</si>
  <si>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</si>
  <si>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</si>
  <si>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</si>
  <si>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</si>
  <si>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</si>
  <si>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</si>
  <si>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</si>
  <si>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</si>
  <si>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</si>
  <si>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</si>
  <si>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</si>
  <si>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</si>
  <si>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</si>
  <si>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</si>
  <si>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</si>
  <si>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</si>
  <si>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</si>
  <si>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</si>
  <si>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</si>
  <si>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</si>
  <si>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</si>
  <si>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</si>
  <si>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</si>
  <si>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</si>
  <si>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</si>
  <si>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</si>
  <si>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</si>
  <si>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</si>
  <si>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</si>
  <si>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</si>
  <si>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</si>
  <si>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</si>
  <si>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</si>
  <si>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</si>
  <si>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</si>
  <si>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</si>
  <si>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</si>
  <si>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</si>
  <si>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</si>
  <si>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</si>
  <si>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</si>
  <si>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</si>
  <si>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</si>
  <si>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</si>
  <si>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</si>
  <si>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</si>
  <si>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</si>
  <si>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</si>
  <si>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</si>
  <si>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</si>
  <si>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</si>
  <si>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</si>
  <si>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</si>
  <si>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</si>
  <si>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</si>
  <si>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</si>
  <si>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</si>
  <si>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</si>
  <si>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</si>
  <si>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</si>
  <si>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</si>
  <si>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</si>
  <si>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</si>
  <si>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</si>
  <si>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</si>
  <si>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</si>
  <si>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</si>
  <si>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</si>
  <si>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</si>
  <si>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</si>
  <si>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</si>
  <si>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</si>
  <si>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</si>
  <si>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</si>
  <si>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</si>
  <si>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</si>
  <si>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</si>
  <si>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</si>
  <si>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</si>
  <si>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</si>
  <si>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</si>
  <si>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</si>
  <si>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</si>
  <si>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</si>
  <si>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</si>
  <si>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</si>
  <si>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</si>
  <si>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</si>
  <si>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</si>
  <si>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</si>
  <si>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</si>
  <si>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</si>
  <si>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</si>
  <si>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</si>
  <si>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</si>
  <si>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</si>
  <si>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</si>
  <si>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</si>
  <si>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</si>
  <si>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</si>
  <si>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</si>
  <si>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</si>
  <si>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</si>
  <si>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</si>
  <si>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</si>
  <si>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</si>
  <si>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</si>
  <si>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</si>
  <si>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</si>
  <si>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</si>
  <si>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</si>
  <si>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</si>
  <si>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</si>
  <si>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</si>
  <si>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</si>
  <si>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</si>
  <si>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</si>
  <si>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</si>
  <si>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</si>
  <si>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</si>
  <si>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</si>
  <si>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</si>
  <si>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</si>
  <si>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</si>
  <si>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</si>
  <si>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</si>
  <si>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</si>
  <si>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</si>
  <si>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</si>
  <si>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</si>
  <si>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</si>
  <si>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</si>
  <si>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</si>
  <si>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</si>
  <si>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</si>
  <si>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</si>
  <si>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</si>
  <si>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</si>
  <si>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</si>
  <si>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</si>
  <si>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</si>
  <si>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</si>
  <si>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</si>
  <si>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</si>
  <si>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</si>
  <si>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</si>
  <si>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</si>
  <si>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</si>
  <si>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</si>
  <si>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</si>
  <si>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</si>
  <si>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</si>
  <si>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</si>
  <si>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</si>
  <si>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</si>
  <si>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</si>
  <si>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</si>
  <si>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</si>
  <si>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</si>
  <si>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</si>
  <si>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</si>
  <si>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</si>
  <si>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</si>
  <si>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</si>
  <si>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</si>
  <si>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</si>
  <si>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</si>
  <si>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</si>
  <si>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</si>
  <si>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</si>
  <si>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</si>
  <si>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</si>
  <si>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</si>
  <si>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</si>
  <si>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</si>
  <si>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</si>
  <si>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</si>
  <si>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</si>
  <si>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</si>
  <si>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</si>
  <si>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</si>
  <si>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</si>
  <si>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</si>
  <si>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</si>
  <si>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</si>
  <si>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</si>
  <si>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</si>
  <si>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</si>
  <si>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</si>
  <si>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</si>
  <si>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</si>
  <si>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</si>
  <si>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</si>
  <si>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</si>
  <si>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</si>
  <si>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</si>
  <si>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</si>
  <si>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</si>
  <si>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</si>
  <si>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</si>
  <si>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</si>
  <si>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Note 1</t>
  </si>
  <si>
    <t>Note 3</t>
  </si>
  <si>
    <t>NONCASH INVESTING, CAPITAL, AND FINANCING ACTIVITIES:</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</si>
  <si>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</si>
  <si>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</si>
  <si>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</si>
  <si>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</si>
  <si>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</si>
  <si>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</si>
  <si>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</si>
  <si>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</si>
  <si>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</si>
  <si>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</si>
  <si>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</si>
  <si>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</si>
  <si>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</si>
  <si>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</si>
  <si>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</si>
  <si>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</si>
  <si>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</si>
  <si>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</si>
  <si>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</si>
  <si>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</si>
  <si>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12</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</si>
  <si>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</si>
  <si>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</si>
  <si>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</si>
  <si>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</si>
  <si>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</si>
  <si>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</si>
  <si>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</si>
  <si>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</si>
  <si>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</si>
  <si>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{Insert Description if Applicable}</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</si>
  <si>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</si>
  <si>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</si>
  <si>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</si>
  <si>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</si>
  <si>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</si>
  <si>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</si>
  <si>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</si>
  <si>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</si>
  <si>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</si>
  <si>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</si>
  <si>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</si>
  <si>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</si>
  <si>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</si>
  <si>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</si>
  <si>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</si>
  <si>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</si>
  <si>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</si>
  <si>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</si>
  <si>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</si>
  <si>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</si>
  <si>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</si>
  <si>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</si>
  <si>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</si>
  <si>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</si>
  <si>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</si>
  <si>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</si>
  <si>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</si>
  <si>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</si>
  <si>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</si>
  <si>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</si>
  <si>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</si>
  <si>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</si>
  <si>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</si>
  <si>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</si>
  <si>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</si>
  <si>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</si>
  <si>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</si>
  <si>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</si>
  <si>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</si>
  <si>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</si>
  <si>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</si>
  <si>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</si>
  <si>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</si>
  <si>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</si>
  <si>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</si>
  <si>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</si>
  <si>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</si>
  <si>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</si>
  <si>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</si>
  <si>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</si>
  <si>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</si>
  <si>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</si>
  <si>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</si>
  <si>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</si>
  <si>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</si>
  <si>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</si>
  <si>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</si>
  <si>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</si>
  <si>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</si>
  <si>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</si>
  <si>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</si>
  <si>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</si>
  <si>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</si>
  <si>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</si>
  <si>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</si>
  <si>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</si>
  <si>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</si>
  <si>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</si>
  <si>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</si>
  <si>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</si>
  <si>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</si>
  <si>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</si>
  <si>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</si>
  <si>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</si>
  <si>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</si>
  <si>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</si>
  <si>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</si>
  <si>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</si>
  <si>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</si>
  <si>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</si>
  <si>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</si>
  <si>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</si>
  <si>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</si>
  <si>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</si>
  <si>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</si>
  <si>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</si>
  <si>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</si>
  <si>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</si>
  <si>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</si>
  <si>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</si>
  <si>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</si>
  <si>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</si>
  <si>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</si>
  <si>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</si>
  <si>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</si>
  <si>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</si>
  <si>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</si>
  <si>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</si>
  <si>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</si>
  <si>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</si>
  <si>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</si>
  <si>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</si>
  <si>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</si>
  <si>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</si>
  <si>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</si>
  <si>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</si>
  <si>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</si>
  <si>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</si>
  <si>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</si>
  <si>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</si>
  <si>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</si>
  <si>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</si>
  <si>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</si>
  <si>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</si>
  <si>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</si>
  <si>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</si>
  <si>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</si>
  <si>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</si>
  <si>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</si>
  <si>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</si>
  <si>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</si>
  <si>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</si>
  <si>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</si>
  <si>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</si>
  <si>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</si>
  <si>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</si>
  <si>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</si>
  <si>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</si>
  <si>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</si>
  <si>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</si>
  <si>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</si>
  <si>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</si>
  <si>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</si>
  <si>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</si>
  <si>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</si>
  <si>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</si>
  <si>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</si>
  <si>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</si>
  <si>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</si>
  <si>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</si>
  <si>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</si>
  <si>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</si>
  <si>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</si>
  <si>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</si>
  <si>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</si>
  <si>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</si>
  <si>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GENERAL EXPENSE FUND</t>
  </si>
  <si>
    <t>Restricted for Debt Service</t>
  </si>
  <si>
    <t>Restricted for Self-Insurance</t>
  </si>
  <si>
    <t>Restricted for Other Items</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</si>
  <si>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</si>
  <si>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</si>
  <si>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</si>
  <si>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</si>
  <si>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</si>
  <si>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</si>
  <si>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</si>
  <si>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</si>
  <si>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</si>
  <si>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</si>
  <si>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</si>
  <si>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</si>
  <si>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</si>
  <si>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</si>
  <si>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</si>
  <si>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Race to the Top</t>
  </si>
  <si>
    <t>PROGRAM 58 - RACE TO THE TOP</t>
  </si>
  <si>
    <t>State Institutions—Juveniles in Adult Jails</t>
  </si>
  <si>
    <t>Traffic Safety Education</t>
  </si>
  <si>
    <t>FORM SPI F-185 (Rev. 9/13)</t>
  </si>
  <si>
    <t>Special Education—Cooperatives</t>
  </si>
  <si>
    <t>Special Education—ESA—State</t>
  </si>
  <si>
    <t>Special Education—ESA—Federal</t>
  </si>
  <si>
    <t>Special Ed—Coops—Infants &amp; Toddlers—State</t>
  </si>
  <si>
    <t>Special Ed—Coops—Infants &amp; Toddlers—Federal</t>
  </si>
  <si>
    <t>Special Ed—ESAs—Infants &amp; Toddlers—State</t>
  </si>
  <si>
    <t>Special Ed—ESAs—Infants &amp; Toddlers—Federal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</si>
  <si>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</si>
  <si>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</si>
  <si>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</si>
  <si>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</si>
  <si>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</si>
  <si>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</si>
  <si>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</si>
  <si>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</si>
  <si>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</si>
  <si>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</si>
  <si>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</si>
  <si>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</si>
  <si>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</si>
  <si>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</si>
  <si>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</si>
  <si>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</si>
  <si>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</si>
  <si>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</si>
  <si>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</si>
  <si>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</si>
  <si>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</si>
  <si>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</si>
  <si>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</si>
  <si>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</si>
  <si>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</si>
  <si>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</si>
  <si>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</si>
  <si>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</si>
  <si>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</si>
  <si>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</si>
  <si>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</si>
  <si>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</si>
  <si>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</si>
  <si>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</si>
  <si>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</si>
  <si>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</si>
  <si>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</si>
  <si>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</si>
  <si>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</si>
  <si>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</si>
  <si>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</si>
  <si>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</si>
  <si>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</si>
  <si>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</si>
  <si>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</si>
  <si>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</si>
  <si>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</si>
  <si>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</si>
  <si>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</si>
  <si>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</si>
  <si>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</si>
  <si>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</si>
  <si>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</si>
  <si>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</si>
  <si>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</si>
  <si>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</si>
  <si>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</si>
  <si>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</si>
  <si>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</si>
  <si>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</si>
  <si>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</si>
  <si>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</si>
  <si>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</si>
  <si>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</si>
  <si>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Claims Reserve-Current</t>
  </si>
  <si>
    <t>IBNR-Prior Year</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</si>
  <si>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</si>
  <si>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</si>
  <si>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</si>
  <si>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</si>
  <si>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</si>
  <si>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</si>
  <si>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</si>
  <si>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</si>
  <si>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</si>
  <si>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</si>
  <si>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</si>
  <si>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</si>
  <si>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</si>
  <si>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</si>
  <si>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</si>
  <si>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</si>
  <si>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</si>
  <si>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</si>
  <si>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</si>
  <si>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</si>
  <si>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</si>
  <si>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Cumulative Effect of Change in Accounting Principle</t>
  </si>
  <si>
    <t>Cummulative Effect of Change in Accounting Principal</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</si>
  <si>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</si>
  <si>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</si>
  <si>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</si>
  <si>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</si>
  <si>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 xml:space="preserve">   Pension Expense from change in Net Pension Liability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</si>
  <si>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</si>
  <si>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</si>
  <si>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</si>
  <si>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</si>
  <si>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Refunded Bonds</t>
  </si>
  <si>
    <t>Unrestricted on Financial Statement</t>
  </si>
  <si>
    <t xml:space="preserve">Please do not change the formulas in this section of the Budgetary Comparison Schedule.  </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</si>
  <si>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</si>
  <si>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</si>
  <si>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</si>
  <si>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</si>
  <si>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</si>
  <si>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</si>
  <si>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</si>
  <si>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</si>
  <si>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</si>
  <si>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</si>
  <si>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</si>
  <si>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</si>
  <si>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</si>
  <si>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</si>
  <si>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</si>
  <si>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</si>
  <si>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Notes 1, 2</t>
  </si>
  <si>
    <t>Other Assets</t>
  </si>
  <si>
    <t>Land and Land Improvements</t>
  </si>
  <si>
    <t>Other Assets_</t>
  </si>
  <si>
    <t>Deferred OutFlows – OPEB Plans</t>
  </si>
  <si>
    <t>Net OPEB Liability</t>
  </si>
  <si>
    <t>Note 6</t>
  </si>
  <si>
    <t>Note 7</t>
  </si>
  <si>
    <t>Note X</t>
  </si>
  <si>
    <t>Deferred InFlows – OPEB Plans</t>
  </si>
  <si>
    <t>Unrestricted for Net OPEB Liability</t>
  </si>
  <si>
    <t>Unrestricted for Net Pension Liability</t>
  </si>
  <si>
    <t xml:space="preserve">   OPEB Expense from change in Net OPEB Liability</t>
  </si>
  <si>
    <t>Pension Expense from change in Net OPEB Liability-</t>
  </si>
  <si>
    <t>Pension Expense from change in Net Pension Liability</t>
  </si>
  <si>
    <t>Change in Net OPEB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</si>
  <si>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</si>
  <si>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</si>
  <si>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</si>
  <si>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</si>
  <si>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</si>
  <si>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</si>
  <si>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</si>
  <si>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</si>
  <si>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</si>
  <si>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</si>
  <si>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</si>
  <si>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</si>
  <si>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</si>
  <si>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</si>
  <si>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</si>
  <si>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</si>
  <si>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</si>
  <si>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</si>
  <si>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</si>
  <si>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</si>
  <si>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</si>
  <si>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</si>
  <si>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</si>
  <si>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</si>
  <si>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</si>
  <si>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</si>
  <si>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</si>
  <si>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</si>
  <si>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</si>
  <si>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</si>
  <si>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</si>
  <si>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</si>
  <si>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</si>
  <si>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</si>
  <si>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</si>
  <si>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</si>
  <si>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</si>
  <si>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</si>
  <si>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</si>
  <si>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</si>
  <si>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</si>
  <si>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</si>
  <si>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</si>
  <si>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Total OPEB Liability</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</si>
  <si>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</si>
  <si>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</si>
  <si>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</si>
  <si>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</si>
  <si>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</si>
  <si>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</si>
  <si>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</si>
  <si>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</si>
  <si>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</si>
  <si>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</si>
  <si>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</si>
  <si>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</si>
  <si>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</si>
  <si>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New reporting line item in current liabilities</t>
  </si>
  <si>
    <t>The line item description is changed.</t>
  </si>
  <si>
    <t>OPEB Liability_</t>
  </si>
  <si>
    <t xml:space="preserve">The line item description is changed. </t>
  </si>
  <si>
    <t>Unemployment_</t>
  </si>
  <si>
    <t>Please note: Dash Lines " _ " in the title descriptions are necessary for OSPI F-185 data reporting compilation.</t>
  </si>
  <si>
    <t>removed from Investing section</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</si>
  <si>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</si>
  <si>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 xml:space="preserve">   Pension Expense</t>
  </si>
  <si>
    <t xml:space="preserve">   OPEB Expense</t>
  </si>
  <si>
    <t xml:space="preserve">Please read these notes. </t>
  </si>
  <si>
    <t xml:space="preserve">When OSPI receives the completed F-185 from the ESD; This is the first schedule we will check for unauthorized changes to the template.  If changes have been made to the formulas, the report will be returned to the ESD for corrections. </t>
  </si>
  <si>
    <t xml:space="preserve">Please test this section to understand how the formulas work. Do not over-write formulas in the yellow highlited cells.  </t>
  </si>
  <si>
    <r>
      <rPr>
        <b/>
        <sz val="10"/>
        <color rgb="FFC00000"/>
        <rFont val="Calibri"/>
        <family val="2"/>
        <scheme val="minor"/>
      </rPr>
      <t>Rows 43, 44, and 45</t>
    </r>
    <r>
      <rPr>
        <sz val="10"/>
        <rFont val="Calibri"/>
        <family val="2"/>
        <scheme val="minor"/>
      </rPr>
      <t xml:space="preserve"> are GAIN(LOSSES) and CHANGES. </t>
    </r>
    <r>
      <rPr>
        <b/>
        <sz val="10"/>
        <color rgb="FFC00000"/>
        <rFont val="Calibri"/>
        <family val="2"/>
        <scheme val="minor"/>
      </rPr>
      <t>Report "increases" as positive</t>
    </r>
    <r>
      <rPr>
        <sz val="10"/>
        <rFont val="Calibri"/>
        <family val="2"/>
        <scheme val="minor"/>
      </rPr>
      <t xml:space="preserve"> amounts and </t>
    </r>
    <r>
      <rPr>
        <b/>
        <sz val="10"/>
        <color rgb="FFC00000"/>
        <rFont val="Calibri"/>
        <family val="2"/>
        <scheme val="minor"/>
      </rPr>
      <t>"decreases" as negative</t>
    </r>
    <r>
      <rPr>
        <sz val="10"/>
        <rFont val="Calibri"/>
        <family val="2"/>
        <scheme val="minor"/>
      </rPr>
      <t xml:space="preserve"> amounts.</t>
    </r>
  </si>
  <si>
    <t>F-185 Instructions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</si>
  <si>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2018–19.</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</si>
  <si>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</si>
  <si>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2018–19</t>
    </r>
    <r>
      <rPr>
        <sz val="12"/>
        <rFont val="Segoe UI"/>
        <family val="2"/>
      </rPr>
      <t xml:space="preserve">, due to the timing of the Thanksgiving holiday, this due date is </t>
    </r>
    <r>
      <rPr>
        <b/>
        <sz val="12"/>
        <rFont val="Segoe UI"/>
        <family val="2"/>
      </rPr>
      <t>December 2, 2019</t>
    </r>
    <r>
      <rPr>
        <sz val="12"/>
        <rFont val="Segoe UI"/>
        <family val="2"/>
      </rPr>
      <t>. If financial information, applicable to all ESDs, is not available in a timely fashion and deprives the ESDs of the ability to complete their financial reporting by this deadline, OSPI is prepared to extend this due date by up to 30 calendar days.</t>
    </r>
  </si>
  <si>
    <t>CHANGES</t>
  </si>
  <si>
    <t>CHANGE</t>
  </si>
  <si>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</si>
  <si>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</si>
  <si>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</si>
  <si>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</si>
  <si>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</si>
  <si>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</si>
  <si>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</si>
  <si>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</si>
  <si>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</si>
  <si>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</si>
  <si>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Lines with nothing to report should not be included.</t>
  </si>
  <si>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</si>
  <si>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</si>
  <si>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</si>
  <si>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</si>
  <si>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</si>
  <si>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</si>
  <si>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</si>
  <si>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</si>
  <si>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</si>
  <si>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</si>
  <si>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</si>
  <si>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</si>
  <si>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 xml:space="preserve">Deferred InFlows – Pension Plans </t>
  </si>
  <si>
    <t>Educational Service District #113</t>
  </si>
  <si>
    <t>For the Fiscal Year Ended August 31, 2019</t>
  </si>
  <si>
    <t>6005 Tyee Drive SW</t>
  </si>
  <si>
    <t>Tumwater, WA 98512</t>
  </si>
  <si>
    <t>www.esd113.org</t>
  </si>
  <si>
    <t>360 464 6700</t>
  </si>
  <si>
    <t>Note 11</t>
  </si>
  <si>
    <t>Note 4</t>
  </si>
  <si>
    <t>Note 9</t>
  </si>
  <si>
    <t>200, 230, 240 241</t>
  </si>
  <si>
    <t>340</t>
  </si>
  <si>
    <t>490</t>
  </si>
  <si>
    <t>491</t>
  </si>
  <si>
    <t>492 493</t>
  </si>
  <si>
    <t>498 499</t>
  </si>
  <si>
    <t>452</t>
  </si>
  <si>
    <t>453</t>
  </si>
  <si>
    <t>601 600 650</t>
  </si>
  <si>
    <t>604</t>
  </si>
  <si>
    <t>605</t>
  </si>
  <si>
    <t>610 613 619</t>
  </si>
  <si>
    <t>616</t>
  </si>
  <si>
    <t>617</t>
  </si>
  <si>
    <t>670</t>
  </si>
  <si>
    <t>602</t>
  </si>
  <si>
    <t>603</t>
  </si>
  <si>
    <t>680</t>
  </si>
  <si>
    <t>6405 1201 0264</t>
  </si>
  <si>
    <t>AUGUST 31, 2019</t>
  </si>
  <si>
    <t>AGENCY</t>
  </si>
  <si>
    <t>HRA</t>
  </si>
  <si>
    <t>Fund Balance Report</t>
  </si>
  <si>
    <t>Diff</t>
  </si>
  <si>
    <t>exp source 89</t>
  </si>
  <si>
    <t>link to Revenue tab</t>
  </si>
  <si>
    <t>link to Expenditure tab</t>
  </si>
  <si>
    <t>from WSIPC entry</t>
  </si>
  <si>
    <t>from Comp Abs entry</t>
  </si>
  <si>
    <t>FOR THE YEAR ENDED AUGUST 31, 2019</t>
  </si>
  <si>
    <t>FOR THE FISCAL YEAR ENDED AUGUST 31, 2019</t>
  </si>
  <si>
    <t>The accompanying notes are an integral part of these financial statements.</t>
  </si>
  <si>
    <t>Internal Activity - Reimbursements from Other Funds</t>
  </si>
  <si>
    <t>Internal Activity - Payments made for Other Funds</t>
  </si>
  <si>
    <t>General Fund Revenue</t>
  </si>
  <si>
    <t>GENERAL FUND</t>
  </si>
  <si>
    <t>Due to (from) Other Funds</t>
  </si>
  <si>
    <t>Cash Received for Labor and Industries Assessments</t>
  </si>
  <si>
    <t>CY Net Costs from Actuarial Report</t>
  </si>
  <si>
    <t>For the Year Ended August 31, 2019</t>
  </si>
  <si>
    <r>
      <rPr>
        <b/>
        <sz val="10"/>
        <rFont val="Calibri"/>
        <family val="2"/>
        <scheme val="minor"/>
      </rPr>
      <t>Income Credits</t>
    </r>
    <r>
      <rPr>
        <sz val="10"/>
        <rFont val="Calibri"/>
        <family val="2"/>
        <scheme val="minor"/>
      </rPr>
      <t xml:space="preserve"> (Rows 40, 42, and 46) in Columns B, C, and D ARE ENTERED AS </t>
    </r>
    <r>
      <rPr>
        <b/>
        <sz val="10"/>
        <rFont val="Calibri"/>
        <family val="2"/>
        <scheme val="minor"/>
      </rPr>
      <t xml:space="preserve">POSITIVE </t>
    </r>
    <r>
      <rPr>
        <sz val="10"/>
        <rFont val="Calibri"/>
        <family val="2"/>
        <scheme val="minor"/>
      </rPr>
      <t xml:space="preserve">AMOUNTS.  </t>
    </r>
  </si>
  <si>
    <r>
      <rPr>
        <b/>
        <sz val="10"/>
        <rFont val="Calibri"/>
        <family val="2"/>
        <scheme val="minor"/>
      </rPr>
      <t>Expenditure Debits</t>
    </r>
    <r>
      <rPr>
        <sz val="10"/>
        <rFont val="Calibri"/>
        <family val="2"/>
        <scheme val="minor"/>
      </rPr>
      <t xml:space="preserve"> (Rows 41 and 47) in Columns B, C, and D ARE ENTERED AS </t>
    </r>
    <r>
      <rPr>
        <b/>
        <sz val="10"/>
        <rFont val="Calibri"/>
        <family val="2"/>
        <scheme val="minor"/>
      </rPr>
      <t>POSITIVE</t>
    </r>
    <r>
      <rPr>
        <sz val="10"/>
        <rFont val="Calibri"/>
        <family val="2"/>
        <scheme val="minor"/>
      </rPr>
      <t xml:space="preserve"> AMOUNTS.  </t>
    </r>
  </si>
  <si>
    <t>OPEB Liability, short term</t>
  </si>
  <si>
    <t>Deferred OutFlows Related to Pensions</t>
  </si>
  <si>
    <t>Deferred OutFlows Related to OPEB</t>
  </si>
  <si>
    <t>Calvin W. Brodie</t>
  </si>
  <si>
    <t>cbrodie@esd113.org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</si>
</sst>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4" formatCode="_(&quot;$&quot;* #,##0.00_);_(&quot;$&quot;* \(#,##0.00\);_(&quot;$&quot;* &quot;-&quot;??_);_(@_)"/>
    <numFmt numFmtId="43" formatCode="_(* #,##0.00_);_(* \(#,##0.00\);_(* &quot;-&quot;??_);_(@_)"/>
    <numFmt numFmtId="164" formatCode="\A\u\g.\ \3\1\,\ \1\9\9\4"/>
    <numFmt numFmtId="165" formatCode="0#"/>
    <numFmt numFmtId="166" formatCode="_(* #,##0_);_(* \(#,##0\);_(* &quot;-&quot;??_);_(@_)"/>
    <numFmt numFmtId="167" formatCode="_(&quot;$&quot;* #,##0_);_(&quot;$&quot;* \(#,##0\);_(&quot;$&quot;* &quot;-&quot;??_);_(@_)"/>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0"/>
      <color rgb="FFC00000"/>
      <name val="Calibri"/>
      <family val="2"/>
      <scheme val="minor"/>
    </font>
    <font>
      <b/>
      <sz val="10"/>
      <name val="Calibri"/>
      <family val="2"/>
      <scheme val="minor"/>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
      <sz val="10"/>
      <name val="Arial"/>
      <family val="2"/>
    </font>
    <font>
      <u val="doubleAccounting"/>
      <sz val="11"/>
      <name val="Arial"/>
      <family val="2"/>
    </font>
  </fonts>
  <fills count="13">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rgb="FFCCFFCC"/>
        <bgColor indexed="64"/>
      </patternFill>
    </fill>
    <fill>
      <patternFill patternType="lightGray">
        <fgColor auto="1"/>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51">
    <xf numFmtId="0" fontId="0" fillId="0" borderId="0"/>
    <xf numFmtId="4" fontId="22" fillId="0" borderId="0" applyFont="0" applyFill="0" applyBorder="0" applyAlignment="0" applyProtection="0"/>
    <xf numFmtId="0" fontId="23" fillId="0" borderId="0"/>
    <xf numFmtId="0" fontId="22" fillId="0" borderId="0"/>
    <xf numFmtId="0" fontId="18" fillId="0" borderId="0"/>
    <xf numFmtId="0" fontId="17" fillId="0" borderId="0"/>
    <xf numFmtId="0" fontId="18" fillId="0" borderId="0"/>
    <xf numFmtId="0" fontId="18"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34" fillId="0" borderId="0" applyFont="0" applyFill="0" applyBorder="0" applyAlignment="0" applyProtection="0"/>
    <xf numFmtId="0" fontId="17" fillId="0" borderId="0"/>
    <xf numFmtId="0" fontId="17" fillId="0" borderId="0"/>
    <xf numFmtId="0" fontId="38" fillId="0" borderId="0" applyNumberFormat="0" applyFill="0" applyBorder="0" applyAlignment="0" applyProtection="0"/>
    <xf numFmtId="0" fontId="16" fillId="0" borderId="0"/>
    <xf numFmtId="43" fontId="16"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39" fillId="0" borderId="0"/>
    <xf numFmtId="39" fontId="39"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40" fillId="0" borderId="0"/>
    <xf numFmtId="0" fontId="17" fillId="0" borderId="0"/>
    <xf numFmtId="0" fontId="10" fillId="0" borderId="0"/>
    <xf numFmtId="43" fontId="10" fillId="0" borderId="0" applyFont="0" applyFill="0" applyBorder="0" applyAlignment="0" applyProtection="0"/>
    <xf numFmtId="0" fontId="41" fillId="0" borderId="0"/>
    <xf numFmtId="44" fontId="17"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43" fillId="0" borderId="0" applyNumberFormat="0" applyFill="0" applyBorder="0" applyAlignment="0" applyProtection="0"/>
    <xf numFmtId="0" fontId="1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 fontId="47" fillId="0" borderId="0" applyFont="0" applyFill="0" applyBorder="0" applyAlignment="0" applyProtection="0"/>
    <xf numFmtId="0" fontId="47"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8"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8"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8" fillId="0" borderId="0" applyNumberFormat="0" applyFill="0" applyBorder="0" applyAlignment="0" applyProtection="0"/>
    <xf numFmtId="43" fontId="75" fillId="0" borderId="0" applyFont="0" applyFill="0" applyBorder="0" applyAlignment="0" applyProtection="0"/>
  </cellStyleXfs>
  <cellXfs count="491">
    <xf numFmtId="0" fontId="0" fillId="0" borderId="0" xfId="0"/>
    <xf numFmtId="0" fontId="19" fillId="0" borderId="0" xfId="0" applyFont="1"/>
    <xf numFmtId="3" fontId="19" fillId="0" borderId="0" xfId="0" applyNumberFormat="1" applyFont="1"/>
    <xf numFmtId="3" fontId="19" fillId="0" borderId="0" xfId="0" applyNumberFormat="1" applyFont="1" applyAlignment="1">
      <alignment horizontal="center"/>
    </xf>
    <xf numFmtId="0" fontId="20" fillId="0" borderId="0" xfId="0" applyFont="1"/>
    <xf numFmtId="0" fontId="19" fillId="0" borderId="2" xfId="0" applyFont="1" applyBorder="1"/>
    <xf numFmtId="4" fontId="20" fillId="0" borderId="2" xfId="0" applyNumberFormat="1" applyFont="1" applyBorder="1"/>
    <xf numFmtId="4" fontId="19" fillId="0" borderId="0" xfId="0" applyNumberFormat="1" applyFont="1"/>
    <xf numFmtId="3" fontId="19" fillId="0" borderId="0" xfId="0" applyNumberFormat="1" applyFont="1" applyAlignment="1" applyProtection="1">
      <alignment horizontal="center"/>
    </xf>
    <xf numFmtId="4" fontId="19" fillId="0" borderId="2" xfId="0" applyNumberFormat="1" applyFont="1" applyBorder="1"/>
    <xf numFmtId="4" fontId="19" fillId="3" borderId="2" xfId="0" applyNumberFormat="1" applyFont="1" applyFill="1" applyBorder="1" applyProtection="1">
      <protection locked="0"/>
    </xf>
    <xf numFmtId="4" fontId="19" fillId="2" borderId="0" xfId="0" applyNumberFormat="1" applyFont="1" applyFill="1" applyAlignment="1" applyProtection="1">
      <alignment horizontal="center"/>
    </xf>
    <xf numFmtId="4" fontId="19" fillId="0" borderId="0" xfId="0" applyNumberFormat="1" applyFont="1" applyProtection="1"/>
    <xf numFmtId="4" fontId="19" fillId="0" borderId="0" xfId="0" applyNumberFormat="1" applyFont="1" applyAlignment="1" applyProtection="1">
      <alignment horizontal="center"/>
    </xf>
    <xf numFmtId="3" fontId="19" fillId="0" borderId="0" xfId="0" applyNumberFormat="1" applyFont="1" applyProtection="1"/>
    <xf numFmtId="4" fontId="19" fillId="2" borderId="0" xfId="0" applyNumberFormat="1" applyFont="1" applyFill="1" applyProtection="1"/>
    <xf numFmtId="4" fontId="19" fillId="2" borderId="3" xfId="0" applyNumberFormat="1" applyFont="1" applyFill="1" applyBorder="1" applyAlignment="1" applyProtection="1">
      <alignment horizontal="center"/>
    </xf>
    <xf numFmtId="3" fontId="0" fillId="0" borderId="0" xfId="0" applyNumberFormat="1"/>
    <xf numFmtId="0" fontId="19" fillId="0" borderId="0" xfId="0" applyFont="1" applyAlignment="1">
      <alignment horizontal="centerContinuous"/>
    </xf>
    <xf numFmtId="0" fontId="20" fillId="0" borderId="2" xfId="0" applyFont="1" applyBorder="1"/>
    <xf numFmtId="4" fontId="0" fillId="0" borderId="0" xfId="0" applyNumberFormat="1"/>
    <xf numFmtId="0" fontId="19" fillId="0" borderId="0" xfId="0" applyFont="1" applyBorder="1"/>
    <xf numFmtId="0" fontId="19" fillId="2" borderId="0" xfId="0" applyFont="1" applyFill="1"/>
    <xf numFmtId="0" fontId="19" fillId="4" borderId="0" xfId="0" applyFont="1" applyFill="1" applyAlignment="1">
      <alignment horizontal="centerContinuous"/>
    </xf>
    <xf numFmtId="0" fontId="20" fillId="0" borderId="0" xfId="0" applyFont="1" applyAlignment="1">
      <alignment horizontal="centerContinuous"/>
    </xf>
    <xf numFmtId="3" fontId="20" fillId="0" borderId="0" xfId="0" applyNumberFormat="1" applyFont="1" applyAlignment="1" applyProtection="1">
      <alignment horizontal="centerContinuous"/>
      <protection locked="0"/>
    </xf>
    <xf numFmtId="3" fontId="20" fillId="0" borderId="0" xfId="0" applyNumberFormat="1" applyFont="1" applyAlignment="1">
      <alignment horizontal="centerContinuous"/>
    </xf>
    <xf numFmtId="3" fontId="19" fillId="0" borderId="0" xfId="0" applyNumberFormat="1" applyFont="1" applyAlignment="1">
      <alignment horizontal="centerContinuous"/>
    </xf>
    <xf numFmtId="3" fontId="19" fillId="0" borderId="0" xfId="0" applyNumberFormat="1" applyFont="1" applyBorder="1" applyAlignment="1">
      <alignment horizontal="center"/>
    </xf>
    <xf numFmtId="0" fontId="21" fillId="0" borderId="0" xfId="0" applyFont="1"/>
    <xf numFmtId="164" fontId="21" fillId="0" borderId="3" xfId="0" applyNumberFormat="1" applyFont="1" applyBorder="1" applyAlignment="1">
      <alignment horizontal="center"/>
    </xf>
    <xf numFmtId="0" fontId="21" fillId="0" borderId="0" xfId="0" applyFont="1" applyBorder="1"/>
    <xf numFmtId="4" fontId="19" fillId="3" borderId="1" xfId="0" applyNumberFormat="1" applyFont="1" applyFill="1" applyBorder="1" applyProtection="1">
      <protection locked="0"/>
    </xf>
    <xf numFmtId="4" fontId="20" fillId="0" borderId="0" xfId="0" applyNumberFormat="1" applyFont="1"/>
    <xf numFmtId="0" fontId="23" fillId="0" borderId="0" xfId="0" applyFont="1"/>
    <xf numFmtId="4" fontId="19" fillId="5" borderId="2" xfId="0" applyNumberFormat="1" applyFont="1" applyFill="1" applyBorder="1" applyProtection="1">
      <protection locked="0"/>
    </xf>
    <xf numFmtId="4" fontId="19" fillId="3" borderId="1" xfId="0" applyNumberFormat="1" applyFont="1" applyFill="1" applyBorder="1" applyAlignment="1" applyProtection="1">
      <alignment horizontal="right"/>
      <protection locked="0"/>
    </xf>
    <xf numFmtId="4" fontId="20" fillId="0" borderId="3" xfId="0" applyNumberFormat="1" applyFont="1" applyBorder="1"/>
    <xf numFmtId="3" fontId="19" fillId="0" borderId="0" xfId="0" applyNumberFormat="1" applyFont="1" applyAlignment="1" applyProtection="1">
      <alignment horizontal="right"/>
    </xf>
    <xf numFmtId="4" fontId="19" fillId="0" borderId="0" xfId="0" applyNumberFormat="1" applyFont="1" applyFill="1" applyAlignment="1" applyProtection="1">
      <alignment horizontal="center"/>
    </xf>
    <xf numFmtId="4" fontId="20" fillId="0" borderId="0" xfId="0" applyNumberFormat="1" applyFont="1" applyBorder="1"/>
    <xf numFmtId="4" fontId="19" fillId="0" borderId="0" xfId="0" applyNumberFormat="1" applyFont="1" applyBorder="1" applyAlignment="1" applyProtection="1">
      <alignment horizontal="center"/>
    </xf>
    <xf numFmtId="0" fontId="19" fillId="0" borderId="0" xfId="0" applyFont="1" applyAlignment="1">
      <alignment horizontal="right"/>
    </xf>
    <xf numFmtId="4" fontId="20" fillId="4" borderId="0" xfId="0" applyNumberFormat="1" applyFont="1" applyFill="1" applyAlignment="1">
      <alignment horizontal="centerContinuous"/>
    </xf>
    <xf numFmtId="164" fontId="21" fillId="4" borderId="3" xfId="0" applyNumberFormat="1" applyFont="1" applyFill="1" applyBorder="1" applyAlignment="1">
      <alignment horizontal="center"/>
    </xf>
    <xf numFmtId="3" fontId="20" fillId="4" borderId="0" xfId="0" applyNumberFormat="1" applyFont="1" applyFill="1" applyAlignment="1">
      <alignment horizontal="centerContinuous"/>
    </xf>
    <xf numFmtId="3" fontId="19" fillId="4" borderId="0" xfId="0" applyNumberFormat="1" applyFont="1" applyFill="1" applyAlignment="1">
      <alignment horizontal="centerContinuous"/>
    </xf>
    <xf numFmtId="3" fontId="20" fillId="4" borderId="0" xfId="0" applyNumberFormat="1" applyFont="1" applyFill="1" applyAlignment="1" applyProtection="1">
      <alignment horizontal="centerContinuous"/>
      <protection locked="0"/>
    </xf>
    <xf numFmtId="0" fontId="24" fillId="0" borderId="0" xfId="0" applyFont="1"/>
    <xf numFmtId="37" fontId="26" fillId="0" borderId="0" xfId="4" applyNumberFormat="1" applyFont="1" applyBorder="1"/>
    <xf numFmtId="0" fontId="24" fillId="0" borderId="0" xfId="0" applyFont="1" applyBorder="1"/>
    <xf numFmtId="37" fontId="23" fillId="0" borderId="0" xfId="5" applyNumberFormat="1" applyFont="1" applyBorder="1"/>
    <xf numFmtId="0" fontId="17" fillId="0" borderId="0" xfId="6" applyFont="1" applyBorder="1"/>
    <xf numFmtId="4" fontId="24" fillId="0" borderId="0" xfId="0" applyNumberFormat="1" applyFont="1" applyBorder="1"/>
    <xf numFmtId="4" fontId="24" fillId="0" borderId="0" xfId="0" applyNumberFormat="1" applyFont="1" applyBorder="1" applyProtection="1"/>
    <xf numFmtId="14" fontId="0" fillId="0" borderId="0" xfId="0" applyNumberFormat="1"/>
    <xf numFmtId="41" fontId="0" fillId="0" borderId="0" xfId="0" applyNumberFormat="1"/>
    <xf numFmtId="37" fontId="27" fillId="0" borderId="0" xfId="4" applyNumberFormat="1" applyFont="1" applyBorder="1" applyAlignment="1">
      <alignment horizontal="center"/>
    </xf>
    <xf numFmtId="37" fontId="27" fillId="0" borderId="0" xfId="4" applyNumberFormat="1" applyFont="1" applyBorder="1"/>
    <xf numFmtId="37" fontId="27" fillId="0" borderId="0" xfId="4" applyNumberFormat="1" applyFont="1" applyBorder="1" applyAlignment="1">
      <alignment horizontal="left"/>
    </xf>
    <xf numFmtId="0" fontId="17" fillId="0" borderId="0" xfId="7" applyFont="1" applyBorder="1"/>
    <xf numFmtId="0" fontId="17" fillId="0" borderId="0" xfId="7" applyFont="1" applyBorder="1" applyAlignment="1">
      <alignment horizontal="left"/>
    </xf>
    <xf numFmtId="0" fontId="23" fillId="0" borderId="0" xfId="0" applyFont="1" applyBorder="1"/>
    <xf numFmtId="41" fontId="24" fillId="0" borderId="0" xfId="0" applyNumberFormat="1" applyFont="1"/>
    <xf numFmtId="43" fontId="24" fillId="0" borderId="0" xfId="0" applyNumberFormat="1" applyFont="1"/>
    <xf numFmtId="43" fontId="0" fillId="0" borderId="0" xfId="0" applyNumberFormat="1"/>
    <xf numFmtId="41" fontId="26" fillId="0" borderId="0" xfId="4" applyNumberFormat="1" applyFont="1" applyBorder="1" applyAlignment="1">
      <alignment horizontal="center"/>
    </xf>
    <xf numFmtId="41" fontId="24" fillId="0" borderId="0" xfId="0" applyNumberFormat="1" applyFont="1" applyBorder="1"/>
    <xf numFmtId="41" fontId="17" fillId="0" borderId="0" xfId="7" applyNumberFormat="1" applyFont="1" applyBorder="1"/>
    <xf numFmtId="41" fontId="17" fillId="0" borderId="0" xfId="7" applyNumberFormat="1" applyFont="1" applyBorder="1" applyAlignment="1">
      <alignment horizontal="center"/>
    </xf>
    <xf numFmtId="41" fontId="17" fillId="0" borderId="0" xfId="7" applyNumberFormat="1" applyFont="1" applyBorder="1" applyProtection="1"/>
    <xf numFmtId="41" fontId="23" fillId="0" borderId="0" xfId="5" applyNumberFormat="1" applyFont="1" applyBorder="1"/>
    <xf numFmtId="41" fontId="17" fillId="0" borderId="0" xfId="7" quotePrefix="1" applyNumberFormat="1" applyFont="1" applyBorder="1" applyAlignment="1">
      <alignment horizontal="center"/>
    </xf>
    <xf numFmtId="0" fontId="0" fillId="0" borderId="0" xfId="0" applyNumberFormat="1"/>
    <xf numFmtId="14" fontId="24" fillId="0" borderId="0" xfId="0" applyNumberFormat="1" applyFont="1"/>
    <xf numFmtId="14" fontId="27" fillId="0" borderId="0" xfId="4" applyNumberFormat="1" applyFont="1" applyBorder="1" applyAlignment="1">
      <alignment horizontal="center"/>
    </xf>
    <xf numFmtId="0" fontId="19" fillId="0" borderId="0" xfId="8" applyFont="1" applyAlignment="1">
      <alignment horizontal="centerContinuous"/>
    </xf>
    <xf numFmtId="0" fontId="19" fillId="0" borderId="0" xfId="8" applyFont="1" applyFill="1" applyAlignment="1">
      <alignment horizontal="centerContinuous"/>
    </xf>
    <xf numFmtId="0" fontId="17" fillId="0" borderId="0" xfId="8"/>
    <xf numFmtId="4" fontId="19" fillId="0" borderId="0" xfId="8" applyNumberFormat="1" applyFont="1" applyAlignment="1">
      <alignment horizontal="centerContinuous"/>
    </xf>
    <xf numFmtId="4" fontId="19" fillId="0" borderId="0" xfId="8" applyNumberFormat="1" applyFont="1" applyFill="1" applyAlignment="1">
      <alignment horizontal="centerContinuous"/>
    </xf>
    <xf numFmtId="0" fontId="20" fillId="0" borderId="0" xfId="8" applyFont="1" applyAlignment="1">
      <alignment horizontal="left"/>
    </xf>
    <xf numFmtId="0" fontId="19" fillId="0" borderId="0" xfId="8" applyFont="1"/>
    <xf numFmtId="4" fontId="19" fillId="0" borderId="0" xfId="8" applyNumberFormat="1" applyFont="1"/>
    <xf numFmtId="0" fontId="17" fillId="0" borderId="0" xfId="8" applyFill="1"/>
    <xf numFmtId="0" fontId="19" fillId="0" borderId="0" xfId="8" applyFont="1" applyAlignment="1">
      <alignment horizontal="center"/>
    </xf>
    <xf numFmtId="0" fontId="19" fillId="0" borderId="0" xfId="8" quotePrefix="1" applyFont="1" applyAlignment="1">
      <alignment horizontal="center"/>
    </xf>
    <xf numFmtId="4" fontId="19" fillId="0" borderId="0" xfId="8" applyNumberFormat="1" applyFont="1" applyBorder="1"/>
    <xf numFmtId="4" fontId="19" fillId="0" borderId="0" xfId="8" applyNumberFormat="1" applyFont="1" applyFill="1" applyBorder="1" applyProtection="1">
      <protection locked="0"/>
    </xf>
    <xf numFmtId="0" fontId="20" fillId="0" borderId="0" xfId="8" applyFont="1"/>
    <xf numFmtId="4" fontId="17" fillId="0" borderId="0" xfId="8" applyNumberFormat="1" applyFill="1"/>
    <xf numFmtId="0" fontId="17" fillId="0" borderId="0" xfId="8" applyAlignment="1">
      <alignment horizontal="center"/>
    </xf>
    <xf numFmtId="4" fontId="17" fillId="0" borderId="0" xfId="8" applyNumberFormat="1"/>
    <xf numFmtId="4" fontId="19" fillId="0" borderId="0" xfId="8" applyNumberFormat="1" applyFont="1" applyFill="1"/>
    <xf numFmtId="0" fontId="19" fillId="0" borderId="0" xfId="8" applyFont="1" applyFill="1"/>
    <xf numFmtId="0" fontId="17" fillId="0" borderId="0" xfId="8" applyFont="1"/>
    <xf numFmtId="4" fontId="17" fillId="0" borderId="0" xfId="8" applyNumberFormat="1" applyFont="1" applyFill="1"/>
    <xf numFmtId="0" fontId="17" fillId="0" borderId="0" xfId="8" applyFont="1" applyAlignment="1">
      <alignment horizontal="left"/>
    </xf>
    <xf numFmtId="0" fontId="17" fillId="0" borderId="0" xfId="8" applyFont="1" applyFill="1"/>
    <xf numFmtId="4" fontId="20" fillId="0" borderId="0" xfId="8" applyNumberFormat="1" applyFont="1" applyAlignment="1" applyProtection="1">
      <alignment horizontal="centerContinuous"/>
      <protection locked="0"/>
    </xf>
    <xf numFmtId="0" fontId="17" fillId="0" borderId="0" xfId="8" applyAlignment="1">
      <alignment horizontal="centerContinuous"/>
    </xf>
    <xf numFmtId="4" fontId="20" fillId="0" borderId="0" xfId="8" applyNumberFormat="1" applyFont="1" applyAlignment="1">
      <alignment horizontal="centerContinuous"/>
    </xf>
    <xf numFmtId="0" fontId="20" fillId="0" borderId="0" xfId="8" applyFont="1" applyAlignment="1">
      <alignment horizontal="centerContinuous"/>
    </xf>
    <xf numFmtId="0" fontId="20" fillId="0" borderId="0" xfId="8" applyFont="1" applyFill="1" applyAlignment="1">
      <alignment horizontal="centerContinuous"/>
    </xf>
    <xf numFmtId="0" fontId="17" fillId="0" borderId="0" xfId="8" applyFont="1" applyAlignment="1">
      <alignment horizontal="centerContinuous"/>
    </xf>
    <xf numFmtId="4" fontId="20" fillId="0" borderId="0" xfId="8" applyNumberFormat="1" applyFont="1" applyFill="1" applyAlignment="1">
      <alignment horizontal="centerContinuous"/>
    </xf>
    <xf numFmtId="0" fontId="19" fillId="0" borderId="0" xfId="8" applyFont="1" applyAlignment="1">
      <alignment horizontal="left"/>
    </xf>
    <xf numFmtId="4" fontId="20" fillId="0" borderId="0" xfId="8" applyNumberFormat="1" applyFont="1" applyAlignment="1">
      <alignment horizontal="center"/>
    </xf>
    <xf numFmtId="4" fontId="17" fillId="0" borderId="0" xfId="8" applyNumberFormat="1" applyFont="1"/>
    <xf numFmtId="165" fontId="19" fillId="0" borderId="0" xfId="8" quotePrefix="1" applyNumberFormat="1" applyFont="1" applyAlignment="1">
      <alignment horizontal="left"/>
    </xf>
    <xf numFmtId="43" fontId="32" fillId="0" borderId="0" xfId="10" applyFont="1" applyFill="1" applyBorder="1"/>
    <xf numFmtId="4" fontId="19" fillId="0" borderId="0" xfId="8" applyNumberFormat="1" applyFont="1" applyFill="1" applyBorder="1"/>
    <xf numFmtId="39" fontId="28" fillId="0" borderId="0" xfId="8" applyNumberFormat="1" applyFont="1" applyFill="1" applyBorder="1"/>
    <xf numFmtId="0" fontId="20" fillId="0" borderId="0" xfId="8" applyFont="1" applyAlignment="1">
      <alignment vertical="center"/>
    </xf>
    <xf numFmtId="0" fontId="17" fillId="0" borderId="0" xfId="8" applyFont="1" applyBorder="1"/>
    <xf numFmtId="0" fontId="19" fillId="0" borderId="0" xfId="8" applyFont="1" applyFill="1" applyBorder="1"/>
    <xf numFmtId="4" fontId="28" fillId="0" borderId="0" xfId="8" applyNumberFormat="1" applyFont="1"/>
    <xf numFmtId="4" fontId="28" fillId="0" borderId="0" xfId="8" applyNumberFormat="1" applyFont="1" applyBorder="1"/>
    <xf numFmtId="4" fontId="17" fillId="0" borderId="0" xfId="8" applyNumberFormat="1" applyFont="1" applyBorder="1"/>
    <xf numFmtId="4" fontId="17" fillId="0" borderId="0" xfId="8" applyNumberFormat="1" applyFont="1" applyBorder="1" applyAlignment="1">
      <alignment horizontal="center"/>
    </xf>
    <xf numFmtId="0" fontId="17" fillId="0" borderId="0" xfId="8" applyFont="1" applyBorder="1" applyAlignment="1">
      <alignment horizontal="left"/>
    </xf>
    <xf numFmtId="0" fontId="17" fillId="0" borderId="0" xfId="8" applyFont="1" applyBorder="1" applyAlignment="1">
      <alignment horizontal="center"/>
    </xf>
    <xf numFmtId="37" fontId="17" fillId="0" borderId="0" xfId="8" applyNumberFormat="1" applyFont="1" applyFill="1" applyBorder="1" applyAlignment="1">
      <alignment horizontal="left"/>
    </xf>
    <xf numFmtId="39" fontId="17" fillId="0" borderId="0" xfId="8" applyNumberFormat="1" applyFont="1" applyFill="1" applyBorder="1"/>
    <xf numFmtId="43" fontId="17" fillId="0" borderId="0" xfId="10" applyFont="1" applyFill="1" applyBorder="1"/>
    <xf numFmtId="43" fontId="17" fillId="0" borderId="0" xfId="10" applyFont="1" applyFill="1" applyBorder="1" applyAlignment="1">
      <alignment horizontal="center"/>
    </xf>
    <xf numFmtId="39" fontId="17" fillId="0" borderId="0" xfId="8" applyNumberFormat="1" applyFont="1" applyFill="1"/>
    <xf numFmtId="43" fontId="32" fillId="0" borderId="0" xfId="10" applyFont="1" applyFill="1" applyBorder="1" applyAlignment="1">
      <alignment horizontal="center"/>
    </xf>
    <xf numFmtId="39" fontId="28" fillId="0" borderId="0" xfId="8" applyNumberFormat="1" applyFont="1" applyFill="1" applyBorder="1" applyAlignment="1">
      <alignment horizontal="left"/>
    </xf>
    <xf numFmtId="43" fontId="33" fillId="0" borderId="0" xfId="10" applyFont="1" applyFill="1" applyBorder="1"/>
    <xf numFmtId="39" fontId="28" fillId="0" borderId="0" xfId="8" applyNumberFormat="1" applyFont="1" applyFill="1"/>
    <xf numFmtId="39" fontId="17" fillId="0" borderId="0" xfId="8" applyNumberFormat="1" applyFont="1" applyFill="1" applyBorder="1" applyAlignment="1">
      <alignment horizontal="left"/>
    </xf>
    <xf numFmtId="39" fontId="17" fillId="0" borderId="0" xfId="8" applyNumberFormat="1" applyFont="1" applyFill="1" applyAlignment="1">
      <alignment horizontal="center"/>
    </xf>
    <xf numFmtId="39" fontId="17" fillId="0" borderId="0" xfId="8" applyNumberFormat="1" applyFont="1" applyFill="1" applyBorder="1" applyAlignment="1">
      <alignment horizontal="center"/>
    </xf>
    <xf numFmtId="43" fontId="0" fillId="0" borderId="0" xfId="10" applyFont="1"/>
    <xf numFmtId="43" fontId="17" fillId="0" borderId="0" xfId="10" applyFont="1" applyFill="1" applyBorder="1" applyProtection="1">
      <protection locked="0"/>
    </xf>
    <xf numFmtId="37" fontId="28" fillId="0" borderId="0" xfId="8" applyNumberFormat="1" applyFont="1" applyFill="1" applyBorder="1" applyAlignment="1">
      <alignment horizontal="left"/>
    </xf>
    <xf numFmtId="37" fontId="17" fillId="0" borderId="0" xfId="8" applyNumberFormat="1" applyFont="1" applyFill="1"/>
    <xf numFmtId="37" fontId="17" fillId="0" borderId="0" xfId="8" applyNumberFormat="1" applyFont="1" applyFill="1" applyAlignment="1">
      <alignment horizontal="left"/>
    </xf>
    <xf numFmtId="37" fontId="28" fillId="0" borderId="0" xfId="8" applyNumberFormat="1" applyFont="1" applyFill="1" applyBorder="1"/>
    <xf numFmtId="37" fontId="28" fillId="0" borderId="0" xfId="8" applyNumberFormat="1" applyFont="1" applyFill="1"/>
    <xf numFmtId="37" fontId="17" fillId="0" borderId="0" xfId="8" applyNumberFormat="1" applyFont="1" applyFill="1" applyBorder="1"/>
    <xf numFmtId="39" fontId="17" fillId="0" borderId="0" xfId="8" applyNumberFormat="1" applyFont="1" applyFill="1" applyBorder="1" applyProtection="1">
      <protection locked="0"/>
    </xf>
    <xf numFmtId="43" fontId="17" fillId="0" borderId="0" xfId="10" applyFont="1" applyFill="1" applyBorder="1" applyAlignment="1" applyProtection="1">
      <alignment horizontal="center"/>
      <protection locked="0"/>
    </xf>
    <xf numFmtId="39" fontId="17" fillId="0" borderId="0" xfId="8" applyNumberFormat="1" applyFont="1" applyFill="1" applyAlignment="1">
      <alignment horizontal="left"/>
    </xf>
    <xf numFmtId="0" fontId="19" fillId="0" borderId="0" xfId="8" applyFont="1" applyAlignment="1">
      <alignment horizontal="left" vertical="center"/>
    </xf>
    <xf numFmtId="43" fontId="17" fillId="0" borderId="0" xfId="10" applyFont="1" applyAlignment="1">
      <alignment horizontal="center"/>
    </xf>
    <xf numFmtId="0" fontId="19" fillId="0" borderId="0" xfId="8" applyFont="1" applyFill="1" applyAlignment="1">
      <alignment horizontal="left"/>
    </xf>
    <xf numFmtId="43" fontId="32" fillId="0" borderId="0" xfId="10" applyFont="1" applyFill="1" applyBorder="1" applyProtection="1">
      <protection locked="0"/>
    </xf>
    <xf numFmtId="44" fontId="35" fillId="0" borderId="0" xfId="9" applyFont="1" applyFill="1" applyBorder="1"/>
    <xf numFmtId="0" fontId="19" fillId="0" borderId="0" xfId="8" applyFont="1" applyBorder="1"/>
    <xf numFmtId="39" fontId="19" fillId="0" borderId="0" xfId="8" applyNumberFormat="1" applyFont="1" applyFill="1"/>
    <xf numFmtId="39" fontId="20" fillId="0" borderId="0" xfId="8" applyNumberFormat="1" applyFont="1" applyFill="1" applyBorder="1"/>
    <xf numFmtId="0" fontId="19"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7" fillId="0" borderId="0" xfId="8" applyFont="1"/>
    <xf numFmtId="0" fontId="17" fillId="0" borderId="0" xfId="8" applyFont="1" applyFill="1"/>
    <xf numFmtId="4" fontId="17" fillId="0" borderId="0" xfId="8" applyNumberFormat="1" applyFont="1"/>
    <xf numFmtId="0" fontId="28" fillId="0" borderId="0" xfId="8" applyFont="1" applyFill="1"/>
    <xf numFmtId="0" fontId="17" fillId="0" borderId="0" xfId="8" applyFont="1" applyAlignment="1">
      <alignment vertical="center"/>
    </xf>
    <xf numFmtId="0" fontId="17" fillId="0" borderId="0" xfId="14" applyFont="1" applyFill="1" applyProtection="1"/>
    <xf numFmtId="0" fontId="17" fillId="0" borderId="0" xfId="14" applyFont="1" applyFill="1" applyAlignment="1" applyProtection="1">
      <alignment horizontal="center"/>
    </xf>
    <xf numFmtId="0" fontId="17" fillId="0" borderId="0" xfId="14" applyFont="1" applyFill="1" applyAlignment="1" applyProtection="1"/>
    <xf numFmtId="0" fontId="17" fillId="0" borderId="3" xfId="14" applyFont="1" applyFill="1" applyBorder="1" applyProtection="1"/>
    <xf numFmtId="0" fontId="17" fillId="0" borderId="0" xfId="14" applyFont="1" applyFill="1" applyAlignment="1" applyProtection="1">
      <alignment horizontal="right"/>
    </xf>
    <xf numFmtId="0" fontId="17" fillId="0" borderId="0" xfId="14" applyFont="1" applyFill="1" applyAlignment="1" applyProtection="1">
      <alignment horizontal="centerContinuous"/>
    </xf>
    <xf numFmtId="44" fontId="17" fillId="0" borderId="0" xfId="11" applyFont="1"/>
    <xf numFmtId="44" fontId="17" fillId="0" borderId="0" xfId="11" applyFont="1" applyAlignment="1">
      <alignment horizontal="centerContinuous"/>
    </xf>
    <xf numFmtId="44" fontId="17" fillId="0" borderId="4" xfId="11" applyFont="1" applyBorder="1" applyAlignment="1">
      <alignment horizontal="center" vertical="center" wrapText="1"/>
    </xf>
    <xf numFmtId="44" fontId="17" fillId="6" borderId="0" xfId="11" applyFont="1" applyFill="1"/>
    <xf numFmtId="44" fontId="17" fillId="0" borderId="0" xfId="11" applyFont="1" applyFill="1"/>
    <xf numFmtId="44" fontId="17" fillId="0" borderId="0" xfId="11" applyFont="1" applyBorder="1" applyAlignment="1">
      <alignment horizontal="left" indent="1"/>
    </xf>
    <xf numFmtId="44" fontId="17" fillId="0" borderId="0" xfId="11" applyFont="1" applyFill="1" applyBorder="1" applyProtection="1">
      <protection locked="0"/>
    </xf>
    <xf numFmtId="44" fontId="17" fillId="0" borderId="0" xfId="11" applyFont="1" applyFill="1" applyBorder="1" applyAlignment="1">
      <alignment horizontal="left" indent="1"/>
    </xf>
    <xf numFmtId="44" fontId="17" fillId="0" borderId="0" xfId="11" applyFont="1" applyBorder="1" applyAlignment="1">
      <alignment horizontal="left" indent="2"/>
    </xf>
    <xf numFmtId="44" fontId="17" fillId="0" borderId="0" xfId="11" applyFont="1" applyBorder="1"/>
    <xf numFmtId="44" fontId="17" fillId="0" borderId="0" xfId="11" applyFont="1" applyFill="1" applyBorder="1"/>
    <xf numFmtId="44" fontId="17" fillId="0" borderId="0" xfId="11" applyFont="1" applyFill="1" applyBorder="1" applyAlignment="1">
      <alignment horizontal="center"/>
    </xf>
    <xf numFmtId="44" fontId="17" fillId="6" borderId="0" xfId="11" applyFont="1" applyFill="1" applyBorder="1"/>
    <xf numFmtId="44" fontId="17" fillId="6" borderId="0" xfId="11" applyFont="1" applyFill="1" applyBorder="1" applyAlignment="1">
      <alignment horizontal="center"/>
    </xf>
    <xf numFmtId="44" fontId="17" fillId="6" borderId="0" xfId="11" applyFont="1" applyFill="1" applyBorder="1" applyProtection="1">
      <protection locked="0"/>
    </xf>
    <xf numFmtId="44" fontId="17" fillId="0" borderId="0" xfId="11" applyFont="1" applyAlignment="1">
      <alignment horizontal="right"/>
    </xf>
    <xf numFmtId="44" fontId="17" fillId="6" borderId="0" xfId="11" applyFont="1" applyFill="1" applyBorder="1" applyAlignment="1">
      <alignment horizontal="center" wrapText="1"/>
    </xf>
    <xf numFmtId="44" fontId="17" fillId="0" borderId="0" xfId="11" applyFont="1" applyAlignment="1">
      <alignment horizontal="center"/>
    </xf>
    <xf numFmtId="44" fontId="17" fillId="0" borderId="4" xfId="11" applyFont="1" applyBorder="1" applyAlignment="1">
      <alignment horizontal="center" vertical="center"/>
    </xf>
    <xf numFmtId="44" fontId="17" fillId="0" borderId="4" xfId="11" applyFont="1" applyFill="1" applyBorder="1"/>
    <xf numFmtId="0" fontId="0" fillId="0" borderId="0" xfId="0" applyAlignment="1">
      <alignment vertical="center"/>
    </xf>
    <xf numFmtId="44" fontId="17" fillId="0" borderId="3" xfId="11" applyFont="1" applyBorder="1" applyAlignment="1">
      <alignment horizontal="center"/>
    </xf>
    <xf numFmtId="0" fontId="0" fillId="0" borderId="0" xfId="0" applyFill="1" applyAlignment="1">
      <alignment vertical="center"/>
    </xf>
    <xf numFmtId="0" fontId="0" fillId="0" borderId="0" xfId="0"/>
    <xf numFmtId="0" fontId="0" fillId="0" borderId="0" xfId="0" applyAlignment="1">
      <alignment horizontal="center"/>
    </xf>
    <xf numFmtId="44" fontId="44" fillId="0" borderId="0" xfId="11" applyFont="1" applyFill="1" applyAlignment="1">
      <alignment horizontal="center" vertical="center" wrapText="1"/>
    </xf>
    <xf numFmtId="44" fontId="44" fillId="6" borderId="0" xfId="11" applyFont="1" applyFill="1" applyAlignment="1">
      <alignment vertical="center"/>
    </xf>
    <xf numFmtId="44" fontId="44" fillId="0" borderId="0" xfId="11" applyFont="1" applyFill="1" applyAlignment="1">
      <alignment vertical="center"/>
    </xf>
    <xf numFmtId="44" fontId="44" fillId="0" borderId="0" xfId="11" applyFont="1" applyBorder="1" applyAlignment="1">
      <alignment horizontal="left" vertical="center" wrapText="1"/>
    </xf>
    <xf numFmtId="44" fontId="44" fillId="0" borderId="0" xfId="11" applyFont="1" applyFill="1" applyBorder="1" applyAlignment="1">
      <alignment horizontal="left" vertical="center" wrapText="1"/>
    </xf>
    <xf numFmtId="44" fontId="44" fillId="0" borderId="0" xfId="11" applyFont="1" applyFill="1" applyBorder="1" applyAlignment="1">
      <alignment vertical="center"/>
    </xf>
    <xf numFmtId="44" fontId="44" fillId="0" borderId="0" xfId="11" applyFont="1" applyAlignment="1">
      <alignment vertical="center"/>
    </xf>
    <xf numFmtId="44" fontId="44" fillId="6" borderId="0" xfId="11" applyFont="1" applyFill="1" applyBorder="1" applyAlignment="1">
      <alignment horizontal="center" vertical="center"/>
    </xf>
    <xf numFmtId="44" fontId="44" fillId="8" borderId="0" xfId="11" applyFont="1" applyFill="1" applyAlignment="1">
      <alignment vertical="center"/>
    </xf>
    <xf numFmtId="44" fontId="44" fillId="0" borderId="0" xfId="11" applyFont="1" applyFill="1" applyBorder="1"/>
    <xf numFmtId="44" fontId="44" fillId="0" borderId="0" xfId="11" applyFont="1"/>
    <xf numFmtId="44" fontId="44" fillId="0" borderId="0" xfId="11" applyFont="1" applyBorder="1" applyAlignment="1">
      <alignment horizontal="left" indent="2"/>
    </xf>
    <xf numFmtId="44" fontId="44" fillId="6" borderId="0" xfId="11" applyFont="1" applyFill="1" applyBorder="1"/>
    <xf numFmtId="44" fontId="44" fillId="0" borderId="0" xfId="11" applyFont="1" applyBorder="1"/>
    <xf numFmtId="44" fontId="44" fillId="0" borderId="0" xfId="11" applyFont="1" applyFill="1"/>
    <xf numFmtId="44" fontId="44" fillId="0" borderId="0" xfId="11" applyFont="1" applyFill="1" applyBorder="1" applyAlignment="1">
      <alignment horizontal="left" indent="1"/>
    </xf>
    <xf numFmtId="44" fontId="44" fillId="0" borderId="0" xfId="11" applyFont="1" applyBorder="1" applyAlignment="1">
      <alignment horizontal="left" indent="1"/>
    </xf>
    <xf numFmtId="44" fontId="44" fillId="6" borderId="0" xfId="11" applyFont="1" applyFill="1" applyBorder="1" applyAlignment="1">
      <alignment horizontal="center" wrapText="1"/>
    </xf>
    <xf numFmtId="44" fontId="44" fillId="6" borderId="0" xfId="11" applyFont="1" applyFill="1"/>
    <xf numFmtId="44" fontId="44" fillId="0" borderId="0" xfId="11" applyFont="1" applyAlignment="1">
      <alignment horizontal="right"/>
    </xf>
    <xf numFmtId="44" fontId="44" fillId="0" borderId="0" xfId="11" applyFont="1" applyAlignment="1">
      <alignment horizontal="centerContinuous"/>
    </xf>
    <xf numFmtId="44" fontId="44" fillId="0" borderId="0" xfId="11" applyFont="1" applyFill="1" applyAlignment="1">
      <alignment horizontal="centerContinuous"/>
    </xf>
    <xf numFmtId="44" fontId="44" fillId="0" borderId="0" xfId="11" applyFont="1" applyFill="1" applyAlignment="1">
      <alignment horizontal="right"/>
    </xf>
    <xf numFmtId="44" fontId="44" fillId="0" borderId="0" xfId="11" applyFont="1" applyFill="1" applyBorder="1" applyAlignment="1">
      <alignment wrapText="1"/>
    </xf>
    <xf numFmtId="44" fontId="44" fillId="0" borderId="0" xfId="11" applyFont="1" applyFill="1" applyBorder="1" applyAlignment="1">
      <alignment horizontal="left" wrapText="1" indent="1"/>
    </xf>
    <xf numFmtId="44" fontId="44" fillId="0" borderId="0" xfId="11" applyFont="1" applyFill="1" applyBorder="1" applyAlignment="1">
      <alignment horizontal="left" indent="2"/>
    </xf>
    <xf numFmtId="44" fontId="44" fillId="0" borderId="0" xfId="11" applyFont="1" applyFill="1" applyBorder="1" applyAlignment="1">
      <alignment horizontal="left" wrapText="1" indent="2"/>
    </xf>
    <xf numFmtId="44" fontId="44" fillId="0" borderId="0" xfId="11" applyFont="1" applyBorder="1" applyAlignment="1">
      <alignment horizontal="left" wrapText="1" indent="2"/>
    </xf>
    <xf numFmtId="44" fontId="44" fillId="0" borderId="0" xfId="9" applyFont="1" applyFill="1" applyBorder="1" applyAlignment="1">
      <alignment wrapText="1"/>
    </xf>
    <xf numFmtId="0" fontId="17" fillId="0" borderId="0" xfId="0" applyFont="1"/>
    <xf numFmtId="44" fontId="17" fillId="0" borderId="0" xfId="11" applyFont="1" applyAlignment="1">
      <alignment vertical="top"/>
    </xf>
    <xf numFmtId="4" fontId="28" fillId="0" borderId="0" xfId="8" applyNumberFormat="1" applyFont="1" applyFill="1" applyAlignment="1">
      <alignment horizontal="center"/>
    </xf>
    <xf numFmtId="0" fontId="17" fillId="0" borderId="0" xfId="8" applyFont="1" applyFill="1" applyBorder="1"/>
    <xf numFmtId="4" fontId="17" fillId="0" borderId="0" xfId="8" applyNumberFormat="1" applyFont="1" applyFill="1" applyBorder="1" applyAlignment="1">
      <alignment horizontal="center"/>
    </xf>
    <xf numFmtId="4" fontId="17" fillId="0" borderId="0" xfId="8" applyNumberFormat="1" applyFont="1" applyFill="1" applyBorder="1"/>
    <xf numFmtId="0" fontId="51" fillId="0" borderId="0" xfId="0" applyFont="1"/>
    <xf numFmtId="0" fontId="53" fillId="0" borderId="0" xfId="0" applyFont="1" applyAlignment="1">
      <alignment vertical="center"/>
    </xf>
    <xf numFmtId="0" fontId="53" fillId="0" borderId="0" xfId="0" applyFont="1" applyAlignment="1">
      <alignment horizontal="left" vertical="center" indent="2"/>
    </xf>
    <xf numFmtId="0" fontId="53" fillId="11" borderId="0" xfId="0" applyFont="1" applyFill="1" applyAlignment="1">
      <alignment horizontal="left" vertical="center" indent="2"/>
    </xf>
    <xf numFmtId="0" fontId="52" fillId="0" borderId="0" xfId="0" applyFont="1" applyAlignment="1">
      <alignment horizontal="left" vertical="center"/>
    </xf>
    <xf numFmtId="0" fontId="54" fillId="11" borderId="0" xfId="0" applyFont="1" applyFill="1" applyAlignment="1">
      <alignment vertical="center"/>
    </xf>
    <xf numFmtId="0" fontId="55" fillId="11" borderId="0" xfId="0" applyFont="1" applyFill="1" applyAlignment="1">
      <alignment horizontal="left" vertical="center"/>
    </xf>
    <xf numFmtId="0" fontId="56" fillId="0" borderId="0" xfId="0" applyFont="1"/>
    <xf numFmtId="0" fontId="54" fillId="0" borderId="0" xfId="0" applyFont="1"/>
    <xf numFmtId="0" fontId="54" fillId="0" borderId="0" xfId="0" applyFont="1" applyAlignment="1">
      <alignment vertical="center"/>
    </xf>
    <xf numFmtId="0" fontId="56" fillId="0" borderId="0" xfId="0" applyFont="1" applyAlignment="1">
      <alignment horizontal="center"/>
    </xf>
    <xf numFmtId="0" fontId="56" fillId="0" borderId="0" xfId="0" applyFont="1" applyFill="1" applyAlignment="1">
      <alignment horizontal="center" vertical="center"/>
    </xf>
    <xf numFmtId="0" fontId="56" fillId="0" borderId="0" xfId="0" applyFont="1" applyFill="1" applyAlignment="1">
      <alignment vertical="center"/>
    </xf>
    <xf numFmtId="0" fontId="56" fillId="0" borderId="8" xfId="0" applyFont="1" applyFill="1" applyBorder="1" applyAlignment="1">
      <alignment horizontal="center" vertical="center"/>
    </xf>
    <xf numFmtId="0" fontId="56" fillId="0" borderId="9" xfId="0" applyFont="1" applyFill="1" applyBorder="1" applyAlignment="1">
      <alignment vertical="center"/>
    </xf>
    <xf numFmtId="0" fontId="56" fillId="0" borderId="10" xfId="0" applyFont="1" applyFill="1" applyBorder="1" applyAlignment="1">
      <alignment horizontal="center" vertical="center"/>
    </xf>
    <xf numFmtId="0" fontId="56" fillId="0" borderId="11" xfId="0" applyFont="1" applyFill="1" applyBorder="1" applyAlignment="1">
      <alignment vertical="center"/>
    </xf>
    <xf numFmtId="0" fontId="56" fillId="0" borderId="12" xfId="0" applyFont="1" applyFill="1" applyBorder="1" applyAlignment="1">
      <alignment horizontal="center" vertical="center"/>
    </xf>
    <xf numFmtId="0" fontId="56" fillId="0" borderId="13" xfId="0" applyFont="1" applyFill="1" applyBorder="1" applyAlignment="1">
      <alignment vertical="center"/>
    </xf>
    <xf numFmtId="0" fontId="56" fillId="7" borderId="0" xfId="0" applyFont="1" applyFill="1" applyAlignment="1">
      <alignment horizontal="center" vertical="center"/>
    </xf>
    <xf numFmtId="0" fontId="56" fillId="7" borderId="0" xfId="0" applyFont="1" applyFill="1" applyAlignment="1">
      <alignment vertical="center"/>
    </xf>
    <xf numFmtId="0" fontId="56" fillId="9" borderId="0" xfId="0" applyFont="1" applyFill="1" applyAlignment="1">
      <alignment vertical="center"/>
    </xf>
    <xf numFmtId="0" fontId="56" fillId="0" borderId="0" xfId="0" applyFont="1" applyAlignment="1">
      <alignment horizontal="center" vertical="center"/>
    </xf>
    <xf numFmtId="0" fontId="56" fillId="0" borderId="0" xfId="0" applyFont="1" applyAlignment="1">
      <alignment vertical="center"/>
    </xf>
    <xf numFmtId="0" fontId="53" fillId="0" borderId="0" xfId="0" applyFont="1" applyAlignment="1">
      <alignment horizontal="left" vertical="center"/>
    </xf>
    <xf numFmtId="0" fontId="56" fillId="0" borderId="0" xfId="0" applyFont="1" applyAlignment="1"/>
    <xf numFmtId="0" fontId="55" fillId="0" borderId="0" xfId="0" applyFont="1" applyAlignment="1">
      <alignment horizontal="left" vertical="center"/>
    </xf>
    <xf numFmtId="0" fontId="0" fillId="0" borderId="0" xfId="0" applyAlignment="1"/>
    <xf numFmtId="0" fontId="54" fillId="7" borderId="0" xfId="0" applyFont="1" applyFill="1" applyAlignment="1"/>
    <xf numFmtId="0" fontId="55" fillId="7" borderId="0" xfId="0" applyFont="1" applyFill="1" applyAlignment="1">
      <alignment horizontal="left" vertical="center"/>
    </xf>
    <xf numFmtId="0" fontId="58" fillId="0" borderId="0" xfId="0" applyFont="1" applyAlignment="1">
      <alignment vertical="center" wrapText="1"/>
    </xf>
    <xf numFmtId="0" fontId="51" fillId="0" borderId="0" xfId="0" applyFont="1" applyAlignment="1">
      <alignment wrapText="1"/>
    </xf>
    <xf numFmtId="44" fontId="44" fillId="12" borderId="0" xfId="11" applyFont="1" applyFill="1"/>
    <xf numFmtId="44" fontId="44" fillId="7" borderId="0" xfId="11" applyFont="1" applyFill="1" applyBorder="1" applyAlignment="1">
      <alignment horizontal="left" vertical="center" wrapText="1"/>
    </xf>
    <xf numFmtId="44" fontId="46" fillId="7" borderId="0" xfId="9" applyFont="1" applyFill="1" applyBorder="1" applyAlignment="1">
      <alignment horizontal="left"/>
    </xf>
    <xf numFmtId="44" fontId="60" fillId="0" borderId="0" xfId="11" applyFont="1" applyBorder="1" applyAlignment="1">
      <alignment vertical="top" wrapText="1"/>
    </xf>
    <xf numFmtId="44" fontId="44" fillId="0" borderId="0" xfId="11" applyFont="1" applyAlignment="1">
      <alignment horizontal="left" vertical="center" wrapText="1"/>
    </xf>
    <xf numFmtId="0" fontId="64" fillId="0" borderId="0" xfId="0" applyFont="1" applyAlignment="1">
      <alignment horizontal="center" vertical="center"/>
    </xf>
    <xf numFmtId="0" fontId="57" fillId="0" borderId="0" xfId="0" applyFont="1" applyAlignment="1">
      <alignment horizontal="left" vertical="center" wrapText="1" indent="2"/>
    </xf>
    <xf numFmtId="0" fontId="59" fillId="0" borderId="0" xfId="0" applyFont="1" applyAlignment="1">
      <alignment vertical="center" wrapText="1"/>
    </xf>
    <xf numFmtId="0" fontId="65" fillId="0" borderId="0" xfId="0" applyFont="1" applyAlignment="1">
      <alignment vertical="center" wrapText="1"/>
    </xf>
    <xf numFmtId="0" fontId="58" fillId="0" borderId="0" xfId="0" applyFont="1" applyAlignment="1">
      <alignment horizontal="left" vertical="center" wrapText="1"/>
    </xf>
    <xf numFmtId="44" fontId="44" fillId="6" borderId="0" xfId="11" applyFont="1" applyFill="1" applyBorder="1" applyAlignment="1">
      <alignment horizontal="left" vertical="center" wrapText="1"/>
    </xf>
    <xf numFmtId="44" fontId="44" fillId="7" borderId="0" xfId="11" applyFont="1" applyFill="1"/>
    <xf numFmtId="44" fontId="46" fillId="0" borderId="0" xfId="9" applyFont="1" applyFill="1" applyBorder="1" applyAlignment="1">
      <alignment horizontal="left"/>
    </xf>
    <xf numFmtId="44" fontId="44" fillId="0" borderId="0" xfId="9" applyFont="1" applyFill="1" applyBorder="1" applyAlignment="1">
      <alignment horizontal="left" vertical="center" wrapText="1"/>
    </xf>
    <xf numFmtId="44" fontId="44" fillId="0" borderId="0" xfId="11" applyFont="1" applyFill="1" applyAlignment="1">
      <alignment horizontal="left" vertical="center" wrapText="1"/>
    </xf>
    <xf numFmtId="44" fontId="44" fillId="6" borderId="0" xfId="11" applyFont="1" applyFill="1" applyAlignment="1">
      <alignment horizontal="left" vertical="center" wrapText="1"/>
    </xf>
    <xf numFmtId="44" fontId="44" fillId="0" borderId="20" xfId="11" applyFont="1" applyFill="1" applyBorder="1" applyAlignment="1">
      <alignment horizontal="left" vertical="center" wrapText="1"/>
    </xf>
    <xf numFmtId="44" fontId="44" fillId="0" borderId="20" xfId="11" applyFont="1" applyFill="1" applyBorder="1"/>
    <xf numFmtId="44" fontId="44" fillId="7" borderId="0" xfId="11" applyFont="1" applyFill="1" applyBorder="1" applyAlignment="1">
      <alignment horizontal="left" vertical="center"/>
    </xf>
    <xf numFmtId="0" fontId="53" fillId="7" borderId="0" xfId="0" applyFont="1" applyFill="1" applyAlignment="1">
      <alignment horizontal="left" vertical="center" indent="2"/>
    </xf>
    <xf numFmtId="0" fontId="66" fillId="0" borderId="0" xfId="0" applyFont="1"/>
    <xf numFmtId="0" fontId="70" fillId="0" borderId="0" xfId="0" applyFont="1" applyAlignment="1">
      <alignment horizontal="left" vertical="center" wrapText="1"/>
    </xf>
    <xf numFmtId="0" fontId="58" fillId="0" borderId="23" xfId="0" applyFont="1" applyBorder="1" applyAlignment="1">
      <alignment horizontal="left" vertical="center" wrapText="1"/>
    </xf>
    <xf numFmtId="0" fontId="68" fillId="0" borderId="24" xfId="0" applyFont="1" applyBorder="1" applyAlignment="1">
      <alignment horizontal="left" vertical="center" wrapText="1"/>
    </xf>
    <xf numFmtId="0" fontId="58" fillId="0" borderId="25" xfId="0" applyFont="1" applyBorder="1" applyAlignment="1">
      <alignment vertical="center" wrapText="1"/>
    </xf>
    <xf numFmtId="0" fontId="71" fillId="0" borderId="26" xfId="949" applyFont="1" applyBorder="1" applyAlignment="1">
      <alignment horizontal="left" vertical="center" wrapText="1"/>
    </xf>
    <xf numFmtId="0" fontId="58" fillId="0" borderId="27" xfId="0" applyFont="1" applyBorder="1" applyAlignment="1">
      <alignment vertical="center" wrapText="1"/>
    </xf>
    <xf numFmtId="0" fontId="71" fillId="0" borderId="22" xfId="949" applyFont="1" applyBorder="1"/>
    <xf numFmtId="0" fontId="58" fillId="0" borderId="25" xfId="0" applyFont="1" applyBorder="1" applyAlignment="1">
      <alignment horizontal="left" vertical="center" wrapText="1"/>
    </xf>
    <xf numFmtId="0" fontId="58" fillId="0" borderId="26" xfId="0" applyFont="1" applyBorder="1" applyAlignment="1">
      <alignment horizontal="left" vertical="center" wrapText="1"/>
    </xf>
    <xf numFmtId="0" fontId="58" fillId="0" borderId="27" xfId="0" applyFont="1" applyBorder="1" applyAlignment="1">
      <alignment horizontal="left" vertical="center" wrapText="1"/>
    </xf>
    <xf numFmtId="0" fontId="72" fillId="0" borderId="0" xfId="949" applyFont="1" applyAlignment="1">
      <alignment horizontal="left" vertical="center"/>
    </xf>
    <xf numFmtId="0" fontId="73" fillId="0" borderId="0" xfId="0" applyFont="1" applyAlignment="1">
      <alignment vertical="center"/>
    </xf>
    <xf numFmtId="166" fontId="44" fillId="0" borderId="0" xfId="950" applyNumberFormat="1" applyFont="1"/>
    <xf numFmtId="44" fontId="50" fillId="6" borderId="0" xfId="11" applyFont="1" applyFill="1" applyAlignment="1">
      <alignment vertical="center"/>
    </xf>
    <xf numFmtId="44" fontId="50" fillId="0" borderId="0" xfId="11" applyFont="1" applyFill="1" applyAlignment="1">
      <alignment vertical="center"/>
    </xf>
    <xf numFmtId="44" fontId="44" fillId="0" borderId="0" xfId="11" applyFont="1" applyBorder="1" applyAlignment="1">
      <alignment horizontal="left" vertical="center"/>
    </xf>
    <xf numFmtId="44" fontId="44" fillId="0" borderId="0" xfId="11" applyFont="1" applyFill="1" applyBorder="1" applyAlignment="1">
      <alignment horizontal="left" vertical="center"/>
    </xf>
    <xf numFmtId="44" fontId="50" fillId="0" borderId="0" xfId="11" applyFont="1" applyFill="1" applyBorder="1" applyAlignment="1">
      <alignment vertical="center"/>
    </xf>
    <xf numFmtId="44" fontId="44" fillId="0" borderId="0" xfId="9" applyFont="1" applyFill="1" applyBorder="1" applyAlignment="1">
      <alignment horizontal="left" vertical="center"/>
    </xf>
    <xf numFmtId="44" fontId="44" fillId="0" borderId="0" xfId="11" applyFont="1" applyBorder="1" applyAlignment="1">
      <alignment vertical="center"/>
    </xf>
    <xf numFmtId="44" fontId="50" fillId="6" borderId="0" xfId="11" applyFont="1" applyFill="1" applyBorder="1" applyAlignment="1">
      <alignment vertical="center"/>
    </xf>
    <xf numFmtId="44" fontId="44" fillId="8" borderId="0" xfId="11" applyFont="1" applyFill="1" applyAlignment="1">
      <alignment horizontal="right" vertical="center"/>
    </xf>
    <xf numFmtId="44" fontId="44" fillId="9" borderId="0" xfId="11" applyFont="1" applyFill="1" applyBorder="1" applyAlignment="1">
      <alignment vertical="center"/>
    </xf>
    <xf numFmtId="44" fontId="44" fillId="9" borderId="0" xfId="11" applyFont="1" applyFill="1" applyAlignment="1">
      <alignment horizontal="right" vertical="center"/>
    </xf>
    <xf numFmtId="44" fontId="44" fillId="0" borderId="0" xfId="11" applyFont="1" applyAlignment="1"/>
    <xf numFmtId="4" fontId="20" fillId="0" borderId="0" xfId="8" applyNumberFormat="1" applyFont="1" applyAlignment="1">
      <alignment horizontal="center"/>
    </xf>
    <xf numFmtId="43" fontId="44" fillId="0" borderId="0" xfId="950" applyFont="1"/>
    <xf numFmtId="166" fontId="44" fillId="0" borderId="0" xfId="950" applyNumberFormat="1" applyFont="1" applyFill="1" applyAlignment="1">
      <alignment vertical="center"/>
    </xf>
    <xf numFmtId="44" fontId="44" fillId="0" borderId="0" xfId="9" applyFont="1" applyFill="1"/>
    <xf numFmtId="44" fontId="44" fillId="0" borderId="0" xfId="9" applyFont="1"/>
    <xf numFmtId="166" fontId="19" fillId="0" borderId="0" xfId="950" applyNumberFormat="1" applyFont="1" applyFill="1" applyBorder="1"/>
    <xf numFmtId="166" fontId="19" fillId="0" borderId="0" xfId="950" applyNumberFormat="1" applyFont="1"/>
    <xf numFmtId="166" fontId="31" fillId="0" borderId="0" xfId="950" applyNumberFormat="1" applyFont="1" applyFill="1" applyBorder="1"/>
    <xf numFmtId="166" fontId="19" fillId="0" borderId="0" xfId="950" applyNumberFormat="1" applyFont="1" applyBorder="1"/>
    <xf numFmtId="167" fontId="19" fillId="0" borderId="0" xfId="11" applyNumberFormat="1" applyFont="1" applyFill="1" applyBorder="1"/>
    <xf numFmtId="166" fontId="17" fillId="0" borderId="0" xfId="950" applyNumberFormat="1" applyFont="1"/>
    <xf numFmtId="166" fontId="19" fillId="0" borderId="0" xfId="950" applyNumberFormat="1" applyFont="1" applyFill="1"/>
    <xf numFmtId="166" fontId="17" fillId="0" borderId="0" xfId="950" applyNumberFormat="1" applyFont="1" applyBorder="1"/>
    <xf numFmtId="166" fontId="17" fillId="0" borderId="0" xfId="950" applyNumberFormat="1" applyFont="1" applyBorder="1" applyAlignment="1">
      <alignment horizontal="center"/>
    </xf>
    <xf numFmtId="166" fontId="17" fillId="0" borderId="0" xfId="950" applyNumberFormat="1" applyFont="1" applyFill="1" applyBorder="1"/>
    <xf numFmtId="166" fontId="32" fillId="0" borderId="0" xfId="950" applyNumberFormat="1" applyFont="1" applyFill="1" applyBorder="1"/>
    <xf numFmtId="166" fontId="33" fillId="0" borderId="0" xfId="950" applyNumberFormat="1" applyFont="1" applyFill="1" applyBorder="1"/>
    <xf numFmtId="166" fontId="17" fillId="0" borderId="0" xfId="950" applyNumberFormat="1" applyFont="1" applyFill="1"/>
    <xf numFmtId="166" fontId="17" fillId="0" borderId="0" xfId="950" applyNumberFormat="1" applyFont="1" applyFill="1" applyBorder="1" applyAlignment="1">
      <alignment horizontal="center"/>
    </xf>
    <xf numFmtId="166" fontId="0" fillId="0" borderId="0" xfId="950" applyNumberFormat="1" applyFont="1"/>
    <xf numFmtId="166" fontId="17" fillId="0" borderId="0" xfId="950" applyNumberFormat="1" applyFont="1" applyFill="1" applyBorder="1" applyProtection="1">
      <protection locked="0"/>
    </xf>
    <xf numFmtId="167" fontId="35" fillId="0" borderId="0" xfId="11" applyNumberFormat="1" applyFont="1" applyFill="1" applyBorder="1"/>
    <xf numFmtId="166" fontId="36" fillId="0" borderId="0" xfId="950" applyNumberFormat="1" applyFont="1" applyBorder="1"/>
    <xf numFmtId="166" fontId="37" fillId="0" borderId="0" xfId="950" applyNumberFormat="1" applyFont="1" applyBorder="1"/>
    <xf numFmtId="166" fontId="17" fillId="0" borderId="0" xfId="8" applyNumberFormat="1" applyFont="1"/>
    <xf numFmtId="167" fontId="44" fillId="0" borderId="0" xfId="11" applyNumberFormat="1" applyFont="1" applyFill="1" applyBorder="1" applyProtection="1">
      <protection locked="0"/>
    </xf>
    <xf numFmtId="167" fontId="44" fillId="0" borderId="0" xfId="11" applyNumberFormat="1" applyFont="1" applyFill="1"/>
    <xf numFmtId="167" fontId="44" fillId="0" borderId="5" xfId="11" applyNumberFormat="1" applyFont="1" applyFill="1" applyBorder="1"/>
    <xf numFmtId="167" fontId="44" fillId="0" borderId="0" xfId="11" applyNumberFormat="1" applyFont="1" applyFill="1" applyBorder="1"/>
    <xf numFmtId="167" fontId="44" fillId="6" borderId="0" xfId="11" applyNumberFormat="1" applyFont="1" applyFill="1" applyBorder="1" applyAlignment="1">
      <alignment horizontal="center"/>
    </xf>
    <xf numFmtId="167" fontId="44" fillId="6" borderId="0" xfId="11" applyNumberFormat="1" applyFont="1" applyFill="1"/>
    <xf numFmtId="167" fontId="44" fillId="1" borderId="0" xfId="11" applyNumberFormat="1" applyFont="1" applyFill="1" applyAlignment="1" applyProtection="1">
      <alignment vertical="center"/>
      <protection locked="0"/>
    </xf>
    <xf numFmtId="167" fontId="44" fillId="0" borderId="6" xfId="11" applyNumberFormat="1" applyFont="1" applyFill="1" applyBorder="1" applyProtection="1">
      <protection locked="0"/>
    </xf>
    <xf numFmtId="167" fontId="44" fillId="0" borderId="0" xfId="11" applyNumberFormat="1" applyFont="1" applyFill="1" applyBorder="1" applyAlignment="1">
      <alignment horizontal="center"/>
    </xf>
    <xf numFmtId="167" fontId="44" fillId="0" borderId="6" xfId="11" applyNumberFormat="1" applyFont="1" applyFill="1" applyBorder="1"/>
    <xf numFmtId="167" fontId="44" fillId="0" borderId="0" xfId="11" applyNumberFormat="1" applyFont="1" applyFill="1" applyBorder="1" applyAlignment="1" applyProtection="1">
      <alignment vertical="center"/>
      <protection locked="0"/>
    </xf>
    <xf numFmtId="167" fontId="44" fillId="0" borderId="0" xfId="11" applyNumberFormat="1" applyFont="1" applyAlignment="1">
      <alignment vertical="center"/>
    </xf>
    <xf numFmtId="167" fontId="44" fillId="0" borderId="0" xfId="11" applyNumberFormat="1" applyFont="1" applyFill="1" applyAlignment="1">
      <alignment vertical="center"/>
    </xf>
    <xf numFmtId="167" fontId="44" fillId="0" borderId="5" xfId="11" applyNumberFormat="1" applyFont="1" applyFill="1" applyBorder="1" applyAlignment="1">
      <alignment vertical="center"/>
    </xf>
    <xf numFmtId="167" fontId="44" fillId="0" borderId="0" xfId="11" applyNumberFormat="1" applyFont="1" applyFill="1" applyBorder="1" applyAlignment="1">
      <alignment vertical="center"/>
    </xf>
    <xf numFmtId="167" fontId="44" fillId="0" borderId="0" xfId="11" applyNumberFormat="1" applyFont="1" applyFill="1" applyBorder="1" applyAlignment="1">
      <alignment horizontal="center" vertical="center"/>
    </xf>
    <xf numFmtId="167" fontId="44" fillId="0" borderId="3" xfId="11" applyNumberFormat="1" applyFont="1" applyFill="1" applyBorder="1" applyAlignment="1" applyProtection="1">
      <alignment vertical="center"/>
      <protection locked="0"/>
    </xf>
    <xf numFmtId="167" fontId="44" fillId="0" borderId="7" xfId="11" applyNumberFormat="1" applyFont="1" applyFill="1" applyBorder="1" applyAlignment="1" applyProtection="1">
      <alignment vertical="center"/>
      <protection locked="0"/>
    </xf>
    <xf numFmtId="167" fontId="44" fillId="6" borderId="6" xfId="11" applyNumberFormat="1" applyFont="1" applyFill="1" applyBorder="1" applyAlignment="1" applyProtection="1">
      <alignment vertical="center"/>
      <protection locked="0"/>
    </xf>
    <xf numFmtId="167" fontId="44" fillId="6" borderId="0" xfId="11" applyNumberFormat="1" applyFont="1" applyFill="1" applyBorder="1" applyAlignment="1" applyProtection="1">
      <alignment vertical="center"/>
      <protection locked="0"/>
    </xf>
    <xf numFmtId="167" fontId="44" fillId="6" borderId="0" xfId="11" applyNumberFormat="1" applyFont="1" applyFill="1" applyAlignment="1">
      <alignment vertical="center"/>
    </xf>
    <xf numFmtId="167" fontId="44" fillId="6" borderId="0" xfId="11" applyNumberFormat="1" applyFont="1" applyFill="1" applyBorder="1" applyAlignment="1">
      <alignment horizontal="center" vertical="center"/>
    </xf>
    <xf numFmtId="167" fontId="44" fillId="6" borderId="6" xfId="11" applyNumberFormat="1" applyFont="1" applyFill="1" applyBorder="1" applyAlignment="1">
      <alignment vertical="center"/>
    </xf>
    <xf numFmtId="167" fontId="44" fillId="8" borderId="0" xfId="11" applyNumberFormat="1" applyFont="1" applyFill="1" applyAlignment="1">
      <alignment vertical="center"/>
    </xf>
    <xf numFmtId="167" fontId="46" fillId="9" borderId="2" xfId="11" applyNumberFormat="1" applyFont="1" applyFill="1" applyBorder="1" applyAlignment="1">
      <alignment vertical="center"/>
    </xf>
    <xf numFmtId="167" fontId="44" fillId="0" borderId="0" xfId="11" applyNumberFormat="1" applyFont="1"/>
    <xf numFmtId="167" fontId="46" fillId="9" borderId="5" xfId="11" applyNumberFormat="1" applyFont="1" applyFill="1" applyBorder="1" applyAlignment="1">
      <alignment vertical="center"/>
    </xf>
    <xf numFmtId="167" fontId="46" fillId="0" borderId="0" xfId="11" applyNumberFormat="1" applyFont="1" applyFill="1" applyAlignment="1">
      <alignment vertical="center"/>
    </xf>
    <xf numFmtId="167" fontId="46" fillId="9" borderId="15" xfId="11" applyNumberFormat="1" applyFont="1" applyFill="1" applyBorder="1" applyAlignment="1">
      <alignment vertical="center"/>
    </xf>
    <xf numFmtId="44" fontId="62" fillId="0" borderId="4" xfId="11" applyFont="1" applyBorder="1" applyAlignment="1">
      <alignment horizontal="center" vertical="center" wrapText="1"/>
    </xf>
    <xf numFmtId="44" fontId="62" fillId="0" borderId="3" xfId="11" applyFont="1" applyBorder="1" applyAlignment="1">
      <alignment horizontal="center" vertical="center" wrapText="1"/>
    </xf>
    <xf numFmtId="44" fontId="62" fillId="0" borderId="0" xfId="11" applyFont="1"/>
    <xf numFmtId="44" fontId="62" fillId="0" borderId="0" xfId="11" applyFont="1" applyAlignment="1">
      <alignment horizontal="centerContinuous" wrapText="1"/>
    </xf>
    <xf numFmtId="44" fontId="62" fillId="12" borderId="0" xfId="11" applyFont="1" applyFill="1" applyAlignment="1">
      <alignment wrapText="1"/>
    </xf>
    <xf numFmtId="44" fontId="62" fillId="0" borderId="0" xfId="11" applyFont="1" applyAlignment="1">
      <alignment wrapText="1"/>
    </xf>
    <xf numFmtId="44" fontId="28" fillId="0" borderId="0" xfId="11" applyFont="1" applyAlignment="1">
      <alignment horizontal="centerContinuous"/>
    </xf>
    <xf numFmtId="43" fontId="28" fillId="0" borderId="4" xfId="10" applyFont="1" applyFill="1" applyBorder="1" applyAlignment="1">
      <alignment horizontal="center" vertical="center" wrapText="1"/>
    </xf>
    <xf numFmtId="44" fontId="28" fillId="0" borderId="0" xfId="11" applyFont="1"/>
    <xf numFmtId="0" fontId="28" fillId="0" borderId="0" xfId="0" applyFont="1"/>
    <xf numFmtId="167" fontId="17" fillId="0" borderId="0" xfId="11" applyNumberFormat="1" applyFont="1" applyFill="1" applyBorder="1" applyProtection="1">
      <protection locked="0"/>
    </xf>
    <xf numFmtId="167" fontId="17" fillId="0" borderId="5" xfId="11" applyNumberFormat="1" applyFont="1" applyFill="1" applyBorder="1"/>
    <xf numFmtId="167" fontId="17" fillId="0" borderId="0" xfId="11" applyNumberFormat="1" applyFont="1" applyFill="1" applyBorder="1"/>
    <xf numFmtId="167" fontId="17" fillId="6" borderId="0" xfId="11" applyNumberFormat="1" applyFont="1" applyFill="1" applyBorder="1" applyAlignment="1">
      <alignment horizontal="center"/>
    </xf>
    <xf numFmtId="0" fontId="62" fillId="0" borderId="0" xfId="13" applyFont="1"/>
    <xf numFmtId="167" fontId="19" fillId="0" borderId="0" xfId="9" applyNumberFormat="1" applyFont="1" applyFill="1" applyBorder="1" applyProtection="1">
      <protection locked="0"/>
    </xf>
    <xf numFmtId="167" fontId="19" fillId="0" borderId="0" xfId="10" applyNumberFormat="1" applyFont="1" applyFill="1" applyBorder="1" applyProtection="1">
      <protection locked="0"/>
    </xf>
    <xf numFmtId="167" fontId="31" fillId="0" borderId="0" xfId="10" applyNumberFormat="1" applyFont="1" applyFill="1" applyBorder="1" applyProtection="1">
      <protection locked="0"/>
    </xf>
    <xf numFmtId="167" fontId="17" fillId="0" borderId="0" xfId="8" applyNumberFormat="1" applyFill="1"/>
    <xf numFmtId="167" fontId="19" fillId="0" borderId="0" xfId="9" applyNumberFormat="1" applyFont="1" applyFill="1" applyBorder="1"/>
    <xf numFmtId="167" fontId="19" fillId="0" borderId="0" xfId="8" applyNumberFormat="1" applyFont="1" applyFill="1"/>
    <xf numFmtId="167" fontId="0" fillId="0" borderId="0" xfId="9" applyNumberFormat="1" applyFont="1" applyFill="1"/>
    <xf numFmtId="167" fontId="19" fillId="0" borderId="0" xfId="8" applyNumberFormat="1" applyFont="1" applyFill="1" applyBorder="1" applyProtection="1">
      <protection locked="0"/>
    </xf>
    <xf numFmtId="167" fontId="0" fillId="0" borderId="0" xfId="10" applyNumberFormat="1" applyFont="1" applyFill="1"/>
    <xf numFmtId="167" fontId="32" fillId="0" borderId="0" xfId="10" applyNumberFormat="1" applyFont="1" applyFill="1"/>
    <xf numFmtId="167" fontId="19" fillId="0" borderId="0" xfId="10" applyNumberFormat="1" applyFont="1" applyFill="1" applyBorder="1"/>
    <xf numFmtId="167" fontId="17" fillId="0" borderId="0" xfId="10" applyNumberFormat="1" applyFont="1" applyFill="1"/>
    <xf numFmtId="167" fontId="44" fillId="6" borderId="0" xfId="11" applyNumberFormat="1" applyFont="1" applyFill="1" applyBorder="1" applyProtection="1">
      <protection locked="0"/>
    </xf>
    <xf numFmtId="167" fontId="44" fillId="0" borderId="5" xfId="11" applyNumberFormat="1" applyFont="1" applyFill="1" applyBorder="1" applyProtection="1">
      <protection locked="0"/>
    </xf>
    <xf numFmtId="167" fontId="44" fillId="0" borderId="20" xfId="11" applyNumberFormat="1" applyFont="1" applyBorder="1"/>
    <xf numFmtId="167" fontId="44" fillId="0" borderId="0" xfId="11" applyNumberFormat="1" applyFont="1" applyFill="1" applyBorder="1" applyAlignment="1" applyProtection="1">
      <protection locked="0"/>
    </xf>
    <xf numFmtId="167" fontId="44" fillId="0" borderId="5" xfId="11" applyNumberFormat="1" applyFont="1" applyBorder="1"/>
    <xf numFmtId="167" fontId="19" fillId="0" borderId="0" xfId="8" applyNumberFormat="1" applyFont="1"/>
    <xf numFmtId="167" fontId="19" fillId="0" borderId="0" xfId="9" applyNumberFormat="1" applyFont="1" applyFill="1"/>
    <xf numFmtId="167" fontId="19" fillId="0" borderId="0" xfId="10" applyNumberFormat="1" applyFont="1" applyFill="1"/>
    <xf numFmtId="167" fontId="31" fillId="0" borderId="0" xfId="10" applyNumberFormat="1" applyFont="1" applyFill="1"/>
    <xf numFmtId="39" fontId="17" fillId="7" borderId="0" xfId="8" applyNumberFormat="1" applyFont="1" applyFill="1"/>
    <xf numFmtId="39" fontId="28" fillId="7" borderId="0" xfId="8" applyNumberFormat="1" applyFont="1" applyFill="1"/>
    <xf numFmtId="167" fontId="19" fillId="0" borderId="3" xfId="10" applyNumberFormat="1" applyFont="1" applyFill="1" applyBorder="1" applyProtection="1">
      <protection locked="0"/>
    </xf>
    <xf numFmtId="167" fontId="19" fillId="0" borderId="3" xfId="9" applyNumberFormat="1" applyFont="1" applyFill="1" applyBorder="1"/>
    <xf numFmtId="167" fontId="17" fillId="0" borderId="4" xfId="11" applyNumberFormat="1" applyFont="1" applyFill="1" applyBorder="1"/>
    <xf numFmtId="167" fontId="17" fillId="0" borderId="3" xfId="11" applyNumberFormat="1" applyFont="1" applyFill="1" applyBorder="1" applyProtection="1">
      <protection locked="0"/>
    </xf>
    <xf numFmtId="167" fontId="17" fillId="0" borderId="0" xfId="11" applyNumberFormat="1" applyFont="1" applyFill="1" applyBorder="1" applyAlignment="1">
      <alignment horizontal="center"/>
    </xf>
    <xf numFmtId="167" fontId="17" fillId="0" borderId="0" xfId="11" applyNumberFormat="1" applyFont="1"/>
    <xf numFmtId="167" fontId="17" fillId="0" borderId="21" xfId="11" applyNumberFormat="1" applyFont="1" applyFill="1" applyBorder="1"/>
    <xf numFmtId="167" fontId="17" fillId="0" borderId="0" xfId="11" applyNumberFormat="1" applyFont="1" applyFill="1"/>
    <xf numFmtId="167" fontId="17" fillId="0" borderId="0" xfId="11" applyNumberFormat="1" applyFont="1" applyAlignment="1">
      <alignment vertical="center"/>
    </xf>
    <xf numFmtId="167" fontId="17" fillId="0" borderId="4" xfId="11" applyNumberFormat="1" applyFont="1" applyFill="1" applyBorder="1" applyProtection="1">
      <protection locked="0"/>
    </xf>
    <xf numFmtId="167" fontId="31" fillId="0" borderId="0" xfId="10" applyNumberFormat="1" applyFont="1" applyFill="1" applyBorder="1"/>
    <xf numFmtId="167" fontId="19" fillId="0" borderId="0" xfId="9" applyNumberFormat="1" applyFont="1" applyBorder="1"/>
    <xf numFmtId="167" fontId="17" fillId="0" borderId="0" xfId="8" applyNumberFormat="1" applyFont="1"/>
    <xf numFmtId="167" fontId="19" fillId="0" borderId="0" xfId="8" applyNumberFormat="1" applyFont="1" applyFill="1" applyBorder="1"/>
    <xf numFmtId="167" fontId="35" fillId="0" borderId="0" xfId="9" applyNumberFormat="1" applyFont="1" applyFill="1" applyBorder="1"/>
    <xf numFmtId="167" fontId="19" fillId="0" borderId="0" xfId="8" applyNumberFormat="1" applyFont="1" applyBorder="1"/>
    <xf numFmtId="167" fontId="36" fillId="0" borderId="0" xfId="8" applyNumberFormat="1" applyFont="1" applyBorder="1"/>
    <xf numFmtId="167" fontId="37" fillId="0" borderId="0" xfId="8" applyNumberFormat="1" applyFont="1" applyBorder="1"/>
    <xf numFmtId="44" fontId="62" fillId="0" borderId="4" xfId="11" applyFont="1" applyFill="1" applyBorder="1" applyAlignment="1">
      <alignment horizontal="center" vertical="center" wrapText="1"/>
    </xf>
    <xf numFmtId="0" fontId="17" fillId="0" borderId="0" xfId="8" applyFont="1" applyAlignment="1">
      <alignment horizontal="right"/>
    </xf>
    <xf numFmtId="0" fontId="17" fillId="0" borderId="0" xfId="14" applyFont="1" applyFill="1"/>
    <xf numFmtId="167" fontId="76" fillId="0" borderId="0" xfId="9" applyNumberFormat="1" applyFont="1" applyFill="1"/>
    <xf numFmtId="166" fontId="17" fillId="0" borderId="0" xfId="10" applyNumberFormat="1" applyFont="1" applyFill="1" applyBorder="1"/>
    <xf numFmtId="166" fontId="17" fillId="0" borderId="0" xfId="10" applyNumberFormat="1" applyFont="1" applyFill="1" applyBorder="1" applyAlignment="1">
      <alignment horizontal="center"/>
    </xf>
    <xf numFmtId="166" fontId="32" fillId="0" borderId="0" xfId="10" applyNumberFormat="1" applyFont="1" applyFill="1" applyBorder="1"/>
    <xf numFmtId="166" fontId="32" fillId="0" borderId="0" xfId="10" applyNumberFormat="1" applyFont="1" applyFill="1" applyBorder="1" applyAlignment="1">
      <alignment horizontal="center"/>
    </xf>
    <xf numFmtId="166" fontId="33" fillId="0" borderId="0" xfId="10" applyNumberFormat="1" applyFont="1" applyFill="1" applyBorder="1"/>
    <xf numFmtId="0" fontId="17" fillId="0" borderId="0" xfId="14" applyFont="1" applyFill="1" applyAlignment="1" applyProtection="1">
      <alignment horizontal="center"/>
    </xf>
    <xf numFmtId="0" fontId="17" fillId="0" borderId="4" xfId="14" applyFont="1" applyFill="1" applyBorder="1" applyAlignment="1" applyProtection="1">
      <alignment horizontal="left"/>
    </xf>
    <xf numFmtId="0" fontId="17" fillId="0" borderId="3" xfId="14" applyFont="1" applyFill="1" applyBorder="1" applyAlignment="1" applyProtection="1">
      <alignment horizontal="left"/>
    </xf>
    <xf numFmtId="0" fontId="38" fillId="0" borderId="3" xfId="949" applyFill="1" applyBorder="1" applyAlignment="1" applyProtection="1">
      <alignment horizontal="left"/>
    </xf>
    <xf numFmtId="0" fontId="38" fillId="0" borderId="4" xfId="949" applyFill="1" applyBorder="1" applyAlignment="1" applyProtection="1">
      <alignment horizontal="left"/>
    </xf>
    <xf numFmtId="44" fontId="44" fillId="0" borderId="0" xfId="11" applyFont="1" applyAlignment="1">
      <alignment horizontal="left" vertical="center" wrapText="1"/>
    </xf>
    <xf numFmtId="44" fontId="62" fillId="0" borderId="4" xfId="11" applyFont="1" applyFill="1" applyBorder="1" applyAlignment="1">
      <alignment horizontal="center" vertical="center" wrapText="1"/>
    </xf>
    <xf numFmtId="44" fontId="62" fillId="0" borderId="0" xfId="11" applyFont="1" applyFill="1" applyAlignment="1" applyProtection="1">
      <alignment horizontal="center"/>
      <protection locked="0"/>
    </xf>
    <xf numFmtId="44" fontId="62" fillId="0" borderId="0" xfId="11" applyFont="1" applyFill="1" applyAlignment="1">
      <alignment horizontal="center"/>
    </xf>
    <xf numFmtId="44" fontId="62" fillId="0" borderId="0" xfId="11" quotePrefix="1" applyFont="1" applyFill="1" applyAlignment="1">
      <alignment horizontal="center"/>
    </xf>
    <xf numFmtId="44" fontId="44" fillId="0" borderId="3" xfId="11" applyFont="1" applyBorder="1" applyAlignment="1">
      <alignment horizontal="center"/>
    </xf>
    <xf numFmtId="44" fontId="44" fillId="0" borderId="3" xfId="11" applyFont="1" applyFill="1" applyBorder="1" applyAlignment="1">
      <alignment horizontal="center"/>
    </xf>
    <xf numFmtId="49" fontId="44" fillId="7" borderId="10" xfId="11" applyNumberFormat="1" applyFont="1" applyFill="1" applyBorder="1" applyAlignment="1">
      <alignment horizontal="left" vertical="center" wrapText="1"/>
    </xf>
    <xf numFmtId="49" fontId="44" fillId="7" borderId="0" xfId="11" applyNumberFormat="1" applyFont="1" applyFill="1" applyBorder="1" applyAlignment="1">
      <alignment horizontal="left" vertical="center" wrapText="1"/>
    </xf>
    <xf numFmtId="49" fontId="44" fillId="7" borderId="11" xfId="11" applyNumberFormat="1" applyFont="1" applyFill="1" applyBorder="1" applyAlignment="1">
      <alignment horizontal="left" vertical="center" wrapText="1"/>
    </xf>
    <xf numFmtId="49" fontId="44" fillId="7" borderId="12" xfId="11" applyNumberFormat="1" applyFont="1" applyFill="1" applyBorder="1" applyAlignment="1">
      <alignment horizontal="left" vertical="center" wrapText="1"/>
    </xf>
    <xf numFmtId="49" fontId="44" fillId="7" borderId="20" xfId="11" applyNumberFormat="1" applyFont="1" applyFill="1" applyBorder="1" applyAlignment="1">
      <alignment horizontal="left" vertical="center" wrapText="1"/>
    </xf>
    <xf numFmtId="49" fontId="44" fillId="7" borderId="13" xfId="11" applyNumberFormat="1" applyFont="1" applyFill="1" applyBorder="1" applyAlignment="1">
      <alignment horizontal="left" vertical="center" wrapText="1"/>
    </xf>
    <xf numFmtId="44" fontId="44" fillId="10" borderId="8" xfId="11" applyFont="1" applyFill="1" applyBorder="1" applyAlignment="1">
      <alignment horizontal="left" vertical="top" wrapText="1"/>
    </xf>
    <xf numFmtId="44" fontId="44" fillId="10" borderId="19" xfId="11" applyFont="1" applyFill="1" applyBorder="1" applyAlignment="1">
      <alignment horizontal="left" vertical="top" wrapText="1"/>
    </xf>
    <xf numFmtId="44" fontId="44" fillId="10" borderId="9" xfId="11" applyFont="1" applyFill="1" applyBorder="1" applyAlignment="1">
      <alignment horizontal="left" vertical="top" wrapText="1"/>
    </xf>
    <xf numFmtId="44" fontId="44" fillId="10" borderId="10" xfId="11" applyFont="1" applyFill="1" applyBorder="1" applyAlignment="1">
      <alignment horizontal="left" vertical="top" wrapText="1"/>
    </xf>
    <xf numFmtId="44" fontId="44" fillId="10" borderId="0" xfId="11" applyFont="1" applyFill="1" applyBorder="1" applyAlignment="1">
      <alignment horizontal="left" vertical="top" wrapText="1"/>
    </xf>
    <xf numFmtId="44" fontId="44" fillId="10" borderId="11" xfId="11" applyFont="1" applyFill="1" applyBorder="1" applyAlignment="1">
      <alignment horizontal="left" vertical="top" wrapText="1"/>
    </xf>
    <xf numFmtId="44" fontId="44" fillId="10" borderId="12" xfId="11" applyFont="1" applyFill="1" applyBorder="1" applyAlignment="1">
      <alignment horizontal="left" vertical="top" wrapText="1"/>
    </xf>
    <xf numFmtId="44" fontId="44" fillId="10" borderId="20" xfId="11" applyFont="1" applyFill="1" applyBorder="1" applyAlignment="1">
      <alignment horizontal="left" vertical="top" wrapText="1"/>
    </xf>
    <xf numFmtId="44" fontId="44" fillId="10" borderId="13" xfId="11" applyFont="1" applyFill="1" applyBorder="1" applyAlignment="1">
      <alignment horizontal="left" vertical="top" wrapText="1"/>
    </xf>
    <xf numFmtId="49" fontId="44" fillId="10" borderId="8" xfId="11" applyNumberFormat="1" applyFont="1" applyFill="1" applyBorder="1" applyAlignment="1">
      <alignment horizontal="left" vertical="center" wrapText="1"/>
    </xf>
    <xf numFmtId="49" fontId="44" fillId="10" borderId="19" xfId="11" applyNumberFormat="1" applyFont="1" applyFill="1" applyBorder="1" applyAlignment="1">
      <alignment horizontal="left" vertical="center" wrapText="1"/>
    </xf>
    <xf numFmtId="49" fontId="44" fillId="10" borderId="9" xfId="11" applyNumberFormat="1" applyFont="1" applyFill="1" applyBorder="1" applyAlignment="1">
      <alignment horizontal="left" vertical="center" wrapText="1"/>
    </xf>
    <xf numFmtId="49" fontId="44" fillId="10" borderId="12" xfId="11" applyNumberFormat="1" applyFont="1" applyFill="1" applyBorder="1" applyAlignment="1">
      <alignment horizontal="left" vertical="center" wrapText="1"/>
    </xf>
    <xf numFmtId="49" fontId="44" fillId="10" borderId="20" xfId="11" applyNumberFormat="1" applyFont="1" applyFill="1" applyBorder="1" applyAlignment="1">
      <alignment horizontal="left" vertical="center" wrapText="1"/>
    </xf>
    <xf numFmtId="49" fontId="44" fillId="10" borderId="13" xfId="11" applyNumberFormat="1" applyFont="1" applyFill="1" applyBorder="1" applyAlignment="1">
      <alignment horizontal="left" vertical="center" wrapText="1"/>
    </xf>
    <xf numFmtId="44" fontId="17" fillId="0" borderId="0" xfId="11" applyFont="1" applyAlignment="1">
      <alignment horizontal="center"/>
    </xf>
    <xf numFmtId="44" fontId="17" fillId="0" borderId="3" xfId="11" applyFont="1" applyBorder="1" applyAlignment="1">
      <alignment horizontal="center"/>
    </xf>
    <xf numFmtId="44" fontId="63" fillId="0" borderId="16" xfId="11" applyFont="1" applyBorder="1" applyAlignment="1">
      <alignment horizontal="left" vertical="center"/>
    </xf>
    <xf numFmtId="44" fontId="63" fillId="0" borderId="17" xfId="11" applyFont="1" applyBorder="1" applyAlignment="1">
      <alignment horizontal="left" vertical="center"/>
    </xf>
    <xf numFmtId="44" fontId="63" fillId="0" borderId="18" xfId="11" applyFont="1" applyBorder="1" applyAlignment="1">
      <alignment horizontal="left" vertical="center"/>
    </xf>
    <xf numFmtId="49" fontId="62" fillId="7" borderId="8" xfId="11" applyNumberFormat="1" applyFont="1" applyFill="1" applyBorder="1" applyAlignment="1">
      <alignment horizontal="left" vertical="top" wrapText="1"/>
    </xf>
    <xf numFmtId="49" fontId="62" fillId="7" borderId="19" xfId="11" applyNumberFormat="1" applyFont="1" applyFill="1" applyBorder="1" applyAlignment="1">
      <alignment horizontal="left" vertical="top" wrapText="1"/>
    </xf>
    <xf numFmtId="49" fontId="62" fillId="7" borderId="9" xfId="11" applyNumberFormat="1" applyFont="1" applyFill="1" applyBorder="1" applyAlignment="1">
      <alignment horizontal="left" vertical="top" wrapText="1"/>
    </xf>
    <xf numFmtId="49" fontId="62" fillId="7" borderId="12" xfId="11" applyNumberFormat="1" applyFont="1" applyFill="1" applyBorder="1" applyAlignment="1">
      <alignment horizontal="left" vertical="top" wrapText="1"/>
    </xf>
    <xf numFmtId="49" fontId="62" fillId="7" borderId="20" xfId="11" applyNumberFormat="1" applyFont="1" applyFill="1" applyBorder="1" applyAlignment="1">
      <alignment horizontal="left" vertical="top" wrapText="1"/>
    </xf>
    <xf numFmtId="49" fontId="62" fillId="7" borderId="13" xfId="11" applyNumberFormat="1" applyFont="1" applyFill="1" applyBorder="1" applyAlignment="1">
      <alignment horizontal="left" vertical="top" wrapText="1"/>
    </xf>
    <xf numFmtId="49" fontId="61" fillId="0" borderId="8" xfId="11" applyNumberFormat="1" applyFont="1" applyFill="1" applyBorder="1" applyAlignment="1">
      <alignment horizontal="left" vertical="top" wrapText="1"/>
    </xf>
    <xf numFmtId="49" fontId="61" fillId="0" borderId="19" xfId="11" applyNumberFormat="1" applyFont="1" applyFill="1" applyBorder="1" applyAlignment="1">
      <alignment horizontal="left" vertical="top" wrapText="1"/>
    </xf>
    <xf numFmtId="49" fontId="61" fillId="0" borderId="9" xfId="11" applyNumberFormat="1" applyFont="1" applyFill="1" applyBorder="1" applyAlignment="1">
      <alignment horizontal="left" vertical="top" wrapText="1"/>
    </xf>
    <xf numFmtId="49" fontId="61" fillId="0" borderId="10" xfId="11" applyNumberFormat="1" applyFont="1" applyFill="1" applyBorder="1" applyAlignment="1">
      <alignment horizontal="left" vertical="top" wrapText="1"/>
    </xf>
    <xf numFmtId="49" fontId="61" fillId="0" borderId="0" xfId="11" applyNumberFormat="1" applyFont="1" applyFill="1" applyBorder="1" applyAlignment="1">
      <alignment horizontal="left" vertical="top" wrapText="1"/>
    </xf>
    <xf numFmtId="49" fontId="61" fillId="0" borderId="11" xfId="11" applyNumberFormat="1" applyFont="1" applyFill="1" applyBorder="1" applyAlignment="1">
      <alignment horizontal="left" vertical="top" wrapText="1"/>
    </xf>
    <xf numFmtId="49" fontId="61" fillId="0" borderId="12" xfId="11" applyNumberFormat="1" applyFont="1" applyFill="1" applyBorder="1" applyAlignment="1">
      <alignment horizontal="left" vertical="top" wrapText="1"/>
    </xf>
    <xf numFmtId="49" fontId="61" fillId="0" borderId="20" xfId="11" applyNumberFormat="1" applyFont="1" applyFill="1" applyBorder="1" applyAlignment="1">
      <alignment horizontal="left" vertical="top" wrapText="1"/>
    </xf>
    <xf numFmtId="49" fontId="61" fillId="0" borderId="13" xfId="11" applyNumberFormat="1" applyFont="1" applyFill="1" applyBorder="1" applyAlignment="1">
      <alignment horizontal="left" vertical="top" wrapText="1"/>
    </xf>
    <xf numFmtId="0" fontId="20" fillId="0" borderId="0" xfId="8" applyFont="1" applyAlignment="1" applyProtection="1">
      <alignment horizontal="center"/>
      <protection locked="0"/>
    </xf>
    <xf numFmtId="0" fontId="20" fillId="0" borderId="0" xfId="8" applyFont="1" applyAlignment="1">
      <alignment horizontal="center"/>
    </xf>
    <xf numFmtId="4" fontId="20" fillId="0" borderId="0" xfId="8" applyNumberFormat="1" applyFont="1" applyAlignment="1">
      <alignment horizontal="center"/>
    </xf>
    <xf numFmtId="0" fontId="42" fillId="8" borderId="14" xfId="0" applyFont="1" applyFill="1" applyBorder="1" applyAlignment="1">
      <alignment horizontal="left" vertical="top" wrapText="1"/>
    </xf>
    <xf numFmtId="0" fontId="42" fillId="8" borderId="4" xfId="0" applyFont="1" applyFill="1" applyBorder="1" applyAlignment="1">
      <alignment horizontal="left" vertical="top" wrapText="1"/>
    </xf>
    <xf numFmtId="44" fontId="28" fillId="0" borderId="0" xfId="11" applyFont="1" applyFill="1" applyAlignment="1" applyProtection="1">
      <alignment horizontal="center" vertical="center"/>
      <protection locked="0"/>
    </xf>
    <xf numFmtId="44" fontId="28" fillId="0" borderId="0" xfId="11" applyFont="1" applyFill="1" applyAlignment="1">
      <alignment horizontal="center" vertical="center"/>
    </xf>
    <xf numFmtId="44" fontId="28" fillId="0" borderId="0" xfId="11" quotePrefix="1" applyFont="1" applyFill="1" applyAlignment="1">
      <alignment horizontal="center"/>
    </xf>
    <xf numFmtId="44" fontId="28" fillId="0" borderId="0" xfId="11" applyFont="1" applyFill="1" applyAlignment="1">
      <alignment horizontal="center"/>
    </xf>
  </cellXfs>
  <cellStyles count="951">
    <cellStyle name="Comma" xfId="950" builtinId="3"/>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2" xfId="26"/>
    <cellStyle name="Comma 4 2 2 10" xfId="308"/>
    <cellStyle name="Comma 4 2 2 10 2" xfId="615"/>
    <cellStyle name="Comma 4 2 2 10 3" xfId="922"/>
    <cellStyle name="Comma 4 2 2 11" xfId="344"/>
    <cellStyle name="Comma 4 2 2 12" xfId="651"/>
    <cellStyle name="Comma 4 2 2 2" xfId="50"/>
    <cellStyle name="Comma 4 2 2 2 10" xfId="360"/>
    <cellStyle name="Comma 4 2 2 2 11" xfId="667"/>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2" xfId="28"/>
    <cellStyle name="Comma 4 3 2 10" xfId="310"/>
    <cellStyle name="Comma 4 3 2 10 2" xfId="617"/>
    <cellStyle name="Comma 4 3 2 10 3" xfId="924"/>
    <cellStyle name="Comma 4 3 2 11" xfId="346"/>
    <cellStyle name="Comma 4 3 2 12" xfId="653"/>
    <cellStyle name="Comma 4 3 2 2" xfId="52"/>
    <cellStyle name="Comma 4 3 2 2 10" xfId="362"/>
    <cellStyle name="Comma 4 3 2 2 11" xfId="669"/>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2" xfId="48"/>
    <cellStyle name="Comma 4 4 2 10" xfId="358"/>
    <cellStyle name="Comma 4 4 2 11" xfId="665"/>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2" xfId="54"/>
    <cellStyle name="Comma 4 5 2 10" xfId="364"/>
    <cellStyle name="Comma 4 5 2 11" xfId="671"/>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2" xfId="56"/>
    <cellStyle name="Comma 4 6 2 10" xfId="366"/>
    <cellStyle name="Comma 4 6 2 11" xfId="673"/>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urrency" xfId="11" builtinId="4"/>
    <cellStyle name="Currency 2" xfId="9"/>
    <cellStyle name="Currency 3" xfId="36"/>
    <cellStyle name="Currency 4" xfId="42"/>
    <cellStyle name="Hyperlink" xfId="949"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2" xfId="25"/>
    <cellStyle name="Normal 5 2 2 10" xfId="307"/>
    <cellStyle name="Normal 5 2 2 10 2" xfId="614"/>
    <cellStyle name="Normal 5 2 2 10 3" xfId="921"/>
    <cellStyle name="Normal 5 2 2 11" xfId="343"/>
    <cellStyle name="Normal 5 2 2 12" xfId="650"/>
    <cellStyle name="Normal 5 2 2 2" xfId="49"/>
    <cellStyle name="Normal 5 2 2 2 10" xfId="359"/>
    <cellStyle name="Normal 5 2 2 2 11" xfId="666"/>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2" xfId="27"/>
    <cellStyle name="Normal 5 3 2 10" xfId="309"/>
    <cellStyle name="Normal 5 3 2 10 2" xfId="616"/>
    <cellStyle name="Normal 5 3 2 10 3" xfId="923"/>
    <cellStyle name="Normal 5 3 2 11" xfId="345"/>
    <cellStyle name="Normal 5 3 2 12" xfId="652"/>
    <cellStyle name="Normal 5 3 2 2" xfId="51"/>
    <cellStyle name="Normal 5 3 2 2 10" xfId="361"/>
    <cellStyle name="Normal 5 3 2 2 11" xfId="668"/>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2" xfId="47"/>
    <cellStyle name="Normal 5 4 2 10" xfId="357"/>
    <cellStyle name="Normal 5 4 2 11" xfId="664"/>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2" xfId="53"/>
    <cellStyle name="Normal 5 5 2 10" xfId="363"/>
    <cellStyle name="Normal 5 5 2 11" xfId="670"/>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2" xfId="55"/>
    <cellStyle name="Normal 5 6 2 10" xfId="365"/>
    <cellStyle name="Normal 5 6 2 11" xfId="672"/>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0000FF"/>
      <color rgb="FF3333FF"/>
      <color rgb="FFFFFFCC"/>
      <color rgb="FF5D5B4E"/>
      <color rgb="FFCCFFCC"/>
      <color rgb="FFFFD1FF"/>
      <color rgb="FFCCFF66"/>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brodie@esd113.org" TargetMode="External"/><Relationship Id="rId1" Type="http://schemas.openxmlformats.org/officeDocument/2006/relationships/hyperlink" Target="http://www.esd113.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54" t="s">
        <v>618</v>
      </c>
      <c r="B9" s="154">
        <v>200</v>
      </c>
      <c r="C9" s="154" t="s">
        <v>195</v>
      </c>
    </row>
    <row r="10" spans="1:3">
      <c r="A10" s="154" t="s">
        <v>618</v>
      </c>
      <c r="B10" s="154">
        <v>230</v>
      </c>
      <c r="C10" s="154" t="s">
        <v>196</v>
      </c>
    </row>
    <row r="11" spans="1:3">
      <c r="A11" s="154" t="s">
        <v>618</v>
      </c>
      <c r="B11" s="154">
        <v>240</v>
      </c>
      <c r="C11" s="154" t="s">
        <v>576</v>
      </c>
    </row>
    <row r="12" spans="1:3">
      <c r="A12" s="154" t="s">
        <v>618</v>
      </c>
      <c r="B12" s="154">
        <v>241</v>
      </c>
      <c r="C12" s="154" t="s">
        <v>198</v>
      </c>
    </row>
    <row r="13" spans="1:3">
      <c r="A13" s="154" t="s">
        <v>620</v>
      </c>
      <c r="B13" s="154">
        <v>340</v>
      </c>
      <c r="C13" s="154" t="s">
        <v>201</v>
      </c>
    </row>
    <row r="14" spans="1:3">
      <c r="A14" s="154"/>
      <c r="B14" s="154">
        <v>344</v>
      </c>
      <c r="C14" s="154" t="s">
        <v>577</v>
      </c>
    </row>
    <row r="15" spans="1:3">
      <c r="A15" s="154"/>
      <c r="B15" s="154">
        <v>360</v>
      </c>
      <c r="C15" s="154" t="s">
        <v>82</v>
      </c>
    </row>
    <row r="16" spans="1:3">
      <c r="A16" s="154"/>
      <c r="B16" s="154">
        <v>361</v>
      </c>
      <c r="C16" s="154" t="s">
        <v>578</v>
      </c>
    </row>
    <row r="17" spans="1:3">
      <c r="A17" s="154"/>
      <c r="B17" s="154">
        <v>410</v>
      </c>
      <c r="C17" s="154" t="s">
        <v>579</v>
      </c>
    </row>
    <row r="18" spans="1:3">
      <c r="A18" s="154"/>
      <c r="B18" s="154">
        <v>430</v>
      </c>
      <c r="C18" s="154" t="s">
        <v>205</v>
      </c>
    </row>
    <row r="19" spans="1:3">
      <c r="A19" s="154" t="s">
        <v>619</v>
      </c>
      <c r="B19" s="154">
        <v>450</v>
      </c>
      <c r="C19" s="154" t="s">
        <v>199</v>
      </c>
    </row>
    <row r="20" spans="1:3">
      <c r="A20" s="154"/>
      <c r="B20" s="154">
        <v>452</v>
      </c>
      <c r="C20" s="154" t="s">
        <v>200</v>
      </c>
    </row>
    <row r="21" spans="1:3">
      <c r="A21" s="154"/>
      <c r="B21" s="154">
        <v>475</v>
      </c>
      <c r="C21" s="154" t="s">
        <v>580</v>
      </c>
    </row>
    <row r="22" spans="1:3">
      <c r="A22" s="154"/>
      <c r="B22" s="154">
        <v>480</v>
      </c>
      <c r="C22" s="154" t="s">
        <v>216</v>
      </c>
    </row>
    <row r="23" spans="1:3">
      <c r="A23" s="154"/>
      <c r="B23" s="154">
        <v>490</v>
      </c>
      <c r="C23" s="154" t="s">
        <v>581</v>
      </c>
    </row>
    <row r="24" spans="1:3">
      <c r="A24" s="154"/>
      <c r="B24" s="154">
        <v>491</v>
      </c>
      <c r="C24" s="154" t="s">
        <v>583</v>
      </c>
    </row>
    <row r="25" spans="1:3">
      <c r="A25" s="154"/>
      <c r="B25" s="154">
        <v>492</v>
      </c>
      <c r="C25" s="154" t="s">
        <v>584</v>
      </c>
    </row>
    <row r="26" spans="1:3">
      <c r="A26" s="154"/>
      <c r="B26" s="154">
        <v>493</v>
      </c>
      <c r="C26" s="154" t="s">
        <v>585</v>
      </c>
    </row>
    <row r="27" spans="1:3">
      <c r="A27" s="154"/>
      <c r="B27" s="154">
        <v>494</v>
      </c>
      <c r="C27" s="154" t="s">
        <v>586</v>
      </c>
    </row>
    <row r="28" spans="1:3">
      <c r="A28" s="154"/>
      <c r="B28" s="154">
        <v>498</v>
      </c>
      <c r="C28" s="154" t="s">
        <v>582</v>
      </c>
    </row>
    <row r="29" spans="1:3" ht="13.5" thickBot="1">
      <c r="A29" s="154"/>
      <c r="B29" s="154">
        <v>499</v>
      </c>
      <c r="C29" s="154" t="s">
        <v>587</v>
      </c>
    </row>
    <row r="30" spans="1:3">
      <c r="A30" s="154"/>
      <c r="B30" s="155">
        <v>510</v>
      </c>
      <c r="C30" s="156" t="s">
        <v>588</v>
      </c>
    </row>
    <row r="31" spans="1:3">
      <c r="A31" s="154"/>
      <c r="B31" s="157">
        <v>515</v>
      </c>
      <c r="C31" s="158" t="s">
        <v>589</v>
      </c>
    </row>
    <row r="32" spans="1:3">
      <c r="A32" s="154"/>
      <c r="B32" s="157">
        <v>520</v>
      </c>
      <c r="C32" s="158" t="s">
        <v>590</v>
      </c>
    </row>
    <row r="33" spans="1:4">
      <c r="A33" s="154"/>
      <c r="B33" s="157">
        <v>530</v>
      </c>
      <c r="C33" s="158" t="s">
        <v>591</v>
      </c>
    </row>
    <row r="34" spans="1:4">
      <c r="A34" s="154"/>
      <c r="B34" s="157">
        <v>535</v>
      </c>
      <c r="C34" s="158" t="s">
        <v>572</v>
      </c>
    </row>
    <row r="35" spans="1:4" ht="13.5" thickBot="1">
      <c r="A35" s="154"/>
      <c r="B35" s="159">
        <v>540</v>
      </c>
      <c r="C35" s="160" t="s">
        <v>592</v>
      </c>
    </row>
    <row r="36" spans="1:4">
      <c r="A36" s="154"/>
      <c r="B36" s="154">
        <v>601</v>
      </c>
      <c r="C36" s="154" t="s">
        <v>218</v>
      </c>
    </row>
    <row r="37" spans="1:4">
      <c r="A37" s="154"/>
      <c r="B37" s="154">
        <v>601</v>
      </c>
      <c r="C37" s="154" t="s">
        <v>593</v>
      </c>
    </row>
    <row r="38" spans="1:4">
      <c r="A38" s="154"/>
      <c r="B38" s="154">
        <v>603</v>
      </c>
      <c r="C38" s="154" t="s">
        <v>594</v>
      </c>
    </row>
    <row r="39" spans="1:4">
      <c r="A39" s="154"/>
      <c r="B39" s="154">
        <v>604</v>
      </c>
      <c r="C39" s="154" t="s">
        <v>221</v>
      </c>
    </row>
    <row r="40" spans="1:4">
      <c r="A40" s="154"/>
      <c r="B40" s="154">
        <v>605</v>
      </c>
      <c r="C40" s="154" t="s">
        <v>569</v>
      </c>
    </row>
    <row r="41" spans="1:4">
      <c r="A41" s="154"/>
      <c r="B41" s="154">
        <v>607</v>
      </c>
      <c r="C41" s="154" t="s">
        <v>224</v>
      </c>
      <c r="D41" s="154"/>
    </row>
    <row r="42" spans="1:4">
      <c r="A42" s="154"/>
      <c r="B42" s="154">
        <v>608</v>
      </c>
      <c r="C42" s="154" t="s">
        <v>225</v>
      </c>
      <c r="D42" s="154"/>
    </row>
    <row r="43" spans="1:4">
      <c r="A43" s="154"/>
      <c r="B43" s="154">
        <v>610</v>
      </c>
      <c r="C43" s="154" t="s">
        <v>595</v>
      </c>
    </row>
    <row r="44" spans="1:4">
      <c r="A44" s="154"/>
      <c r="B44" s="154">
        <v>620</v>
      </c>
      <c r="C44" s="154" t="s">
        <v>596</v>
      </c>
    </row>
    <row r="45" spans="1:4">
      <c r="A45" s="154"/>
      <c r="B45" s="154">
        <v>625</v>
      </c>
      <c r="C45" s="154" t="s">
        <v>597</v>
      </c>
    </row>
    <row r="46" spans="1:4">
      <c r="A46" s="154"/>
      <c r="B46" s="154">
        <v>630</v>
      </c>
      <c r="C46" s="154" t="s">
        <v>598</v>
      </c>
    </row>
    <row r="47" spans="1:4">
      <c r="A47" s="154"/>
      <c r="B47" s="154">
        <v>631</v>
      </c>
      <c r="C47" s="154" t="s">
        <v>599</v>
      </c>
    </row>
    <row r="48" spans="1:4">
      <c r="A48" s="154"/>
      <c r="B48" s="154">
        <v>632</v>
      </c>
      <c r="C48" s="154" t="s">
        <v>600</v>
      </c>
    </row>
    <row r="49" spans="1:5">
      <c r="A49" s="154"/>
      <c r="B49" s="154">
        <v>633</v>
      </c>
      <c r="C49" s="154" t="s">
        <v>601</v>
      </c>
      <c r="D49" s="154"/>
      <c r="E49" s="154"/>
    </row>
    <row r="50" spans="1:5">
      <c r="A50" s="154"/>
      <c r="B50" s="154">
        <v>634</v>
      </c>
      <c r="C50" s="154" t="s">
        <v>602</v>
      </c>
      <c r="D50" s="154"/>
      <c r="E50" s="154"/>
    </row>
    <row r="51" spans="1:5">
      <c r="A51" s="154"/>
      <c r="B51" s="154">
        <v>635</v>
      </c>
      <c r="C51" s="154" t="s">
        <v>603</v>
      </c>
      <c r="D51" s="154"/>
      <c r="E51" s="154"/>
    </row>
    <row r="52" spans="1:5">
      <c r="A52" s="154"/>
      <c r="B52" s="154">
        <v>636</v>
      </c>
      <c r="C52" s="154" t="s">
        <v>604</v>
      </c>
      <c r="D52" s="154"/>
      <c r="E52" s="154"/>
    </row>
    <row r="53" spans="1:5">
      <c r="A53" s="154"/>
      <c r="B53" s="154">
        <v>637</v>
      </c>
      <c r="C53" s="154" t="s">
        <v>605</v>
      </c>
      <c r="D53" s="154"/>
      <c r="E53" s="154"/>
    </row>
    <row r="54" spans="1:5">
      <c r="A54" s="154"/>
      <c r="B54" s="154">
        <v>650</v>
      </c>
      <c r="C54" s="154" t="s">
        <v>229</v>
      </c>
      <c r="D54" s="154"/>
      <c r="E54" s="154"/>
    </row>
    <row r="55" spans="1:5">
      <c r="A55" s="154"/>
      <c r="B55" s="154">
        <v>655</v>
      </c>
      <c r="C55" s="154" t="s">
        <v>228</v>
      </c>
    </row>
    <row r="56" spans="1:5">
      <c r="A56" s="154"/>
      <c r="B56" s="154">
        <v>680</v>
      </c>
      <c r="C56" s="154" t="s">
        <v>273</v>
      </c>
    </row>
    <row r="57" spans="1:5">
      <c r="A57" s="154"/>
      <c r="B57" s="154">
        <v>690</v>
      </c>
      <c r="C57" s="154" t="s">
        <v>606</v>
      </c>
    </row>
    <row r="58" spans="1:5">
      <c r="A58" s="154"/>
      <c r="B58" s="154">
        <v>710</v>
      </c>
      <c r="C58" s="154" t="s">
        <v>607</v>
      </c>
    </row>
    <row r="59" spans="1:5">
      <c r="A59" s="154"/>
      <c r="B59" s="154">
        <v>750</v>
      </c>
      <c r="C59" s="154" t="s">
        <v>608</v>
      </c>
    </row>
    <row r="60" spans="1:5">
      <c r="A60" s="154"/>
      <c r="B60" s="154">
        <v>810</v>
      </c>
      <c r="C60" s="154" t="s">
        <v>623</v>
      </c>
    </row>
    <row r="61" spans="1:5">
      <c r="A61" s="154"/>
      <c r="B61" s="154">
        <v>830</v>
      </c>
      <c r="C61" s="154" t="s">
        <v>609</v>
      </c>
    </row>
    <row r="62" spans="1:5">
      <c r="A62" s="154"/>
      <c r="B62" s="154">
        <v>845</v>
      </c>
      <c r="C62" s="154" t="s">
        <v>539</v>
      </c>
    </row>
    <row r="63" spans="1:5">
      <c r="A63" s="154"/>
      <c r="B63" s="154">
        <v>850</v>
      </c>
      <c r="C63" s="154" t="s">
        <v>610</v>
      </c>
    </row>
    <row r="64" spans="1:5">
      <c r="A64" s="154"/>
      <c r="B64" s="154">
        <v>865</v>
      </c>
      <c r="C64" s="154" t="s">
        <v>534</v>
      </c>
    </row>
    <row r="65" spans="1:3">
      <c r="A65" s="154"/>
      <c r="B65" s="154">
        <v>880</v>
      </c>
      <c r="C65" s="154" t="s">
        <v>611</v>
      </c>
    </row>
    <row r="66" spans="1:3">
      <c r="A66" s="154"/>
      <c r="B66" s="154">
        <v>881</v>
      </c>
      <c r="C66" s="154" t="s">
        <v>612</v>
      </c>
    </row>
    <row r="67" spans="1:3">
      <c r="A67" s="154"/>
      <c r="B67" s="154">
        <v>885</v>
      </c>
      <c r="C67" s="154" t="s">
        <v>613</v>
      </c>
    </row>
    <row r="68" spans="1:3">
      <c r="A68" s="154"/>
      <c r="B68" s="154">
        <v>890</v>
      </c>
      <c r="C68" s="154" t="s">
        <v>614</v>
      </c>
    </row>
    <row r="69" spans="1:3">
      <c r="A69" s="154"/>
      <c r="B69" s="154">
        <v>900</v>
      </c>
      <c r="C69" s="154" t="s">
        <v>615</v>
      </c>
    </row>
    <row r="70" spans="1:3">
      <c r="A70" s="154"/>
      <c r="B70" s="154">
        <v>960</v>
      </c>
      <c r="C70" s="154" t="s">
        <v>616</v>
      </c>
    </row>
    <row r="71" spans="1:3">
      <c r="B71">
        <v>965</v>
      </c>
      <c r="C71" t="s">
        <v>617</v>
      </c>
    </row>
  </sheetData>
  <printOptions horizontalCentered="1"/>
  <pageMargins left="0" right="0" top="0" bottom="0"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50"/>
  <sheetViews>
    <sheetView workbookViewId="0">
      <selection activeCell="A3" sqref="A3"/>
    </sheetView>
  </sheetViews>
  <sheetFormatPr defaultRowHeight="12.75"/>
  <cols>
    <col min="1" max="1" width="105.42578125" customWidth="1"/>
    <col min="2" max="2" width="11.140625" customWidth="1"/>
  </cols>
  <sheetData>
    <row r="2" spans="1:2" ht="25.5">
      <c r="A2" s="269" t="s">
        <v>766</v>
      </c>
    </row>
    <row r="3" spans="1:2" ht="15" customHeight="1">
      <c r="A3" s="226"/>
    </row>
    <row r="4" spans="1:2" ht="17.25">
      <c r="A4" s="272" t="s">
        <v>739</v>
      </c>
    </row>
    <row r="5" spans="1:2" ht="83.25" customHeight="1">
      <c r="A5" s="262" t="s">
        <v>767</v>
      </c>
    </row>
    <row r="6" spans="1:2" ht="17.25">
      <c r="A6" s="262"/>
    </row>
    <row r="7" spans="1:2" ht="17.25">
      <c r="A7" s="272" t="s">
        <v>740</v>
      </c>
    </row>
    <row r="8" spans="1:2" ht="111.75" customHeight="1">
      <c r="A8" s="262" t="s">
        <v>769</v>
      </c>
    </row>
    <row r="9" spans="1:2" ht="17.25">
      <c r="A9" s="271"/>
    </row>
    <row r="10" spans="1:2" ht="17.25">
      <c r="A10" s="272" t="s">
        <v>741</v>
      </c>
    </row>
    <row r="11" spans="1:2" ht="15">
      <c r="A11" s="263"/>
    </row>
    <row r="12" spans="1:2" s="192" customFormat="1" ht="115.5" customHeight="1">
      <c r="A12" s="262" t="s">
        <v>742</v>
      </c>
      <c r="B12"/>
    </row>
    <row r="13" spans="1:2" s="192" customFormat="1" ht="68.25" customHeight="1">
      <c r="A13" s="262" t="s">
        <v>747</v>
      </c>
      <c r="B13" s="270"/>
    </row>
    <row r="14" spans="1:2" s="192" customFormat="1" ht="54.75" customHeight="1">
      <c r="A14" s="262" t="s">
        <v>748</v>
      </c>
      <c r="B14"/>
    </row>
    <row r="15" spans="1:2" ht="27.75" customHeight="1">
      <c r="A15" s="295" t="s">
        <v>793</v>
      </c>
    </row>
    <row r="16" spans="1:2" ht="87" customHeight="1">
      <c r="A16" s="273" t="s">
        <v>768</v>
      </c>
    </row>
    <row r="17" spans="1:2" ht="109.5" customHeight="1">
      <c r="A17" s="262" t="s">
        <v>759</v>
      </c>
    </row>
    <row r="18" spans="1:2" s="195" customFormat="1" ht="51.75" customHeight="1">
      <c r="A18" s="262" t="s">
        <v>788</v>
      </c>
      <c r="B18" s="270"/>
    </row>
    <row r="19" spans="1:2" ht="17.25">
      <c r="A19" s="262"/>
    </row>
    <row r="20" spans="1:2" ht="30" customHeight="1">
      <c r="A20" s="272" t="s">
        <v>743</v>
      </c>
    </row>
    <row r="21" spans="1:2" s="195" customFormat="1" ht="57" customHeight="1">
      <c r="A21" s="262" t="s">
        <v>749</v>
      </c>
      <c r="B21"/>
    </row>
    <row r="22" spans="1:2" ht="52.5" customHeight="1">
      <c r="A22" s="271" t="s">
        <v>750</v>
      </c>
      <c r="B22" s="232"/>
    </row>
    <row r="23" spans="1:2" ht="5.25" customHeight="1">
      <c r="A23" s="262"/>
      <c r="B23" s="232"/>
    </row>
    <row r="24" spans="1:2" ht="105.75" customHeight="1">
      <c r="A24" s="262" t="s">
        <v>744</v>
      </c>
      <c r="B24" s="232"/>
    </row>
    <row r="25" spans="1:2" ht="6.75" customHeight="1">
      <c r="A25" s="262"/>
      <c r="B25" s="232"/>
    </row>
    <row r="26" spans="1:2" ht="24" customHeight="1">
      <c r="A26" s="272" t="s">
        <v>745</v>
      </c>
      <c r="B26" s="232"/>
    </row>
    <row r="27" spans="1:2" ht="64.5" customHeight="1">
      <c r="A27" s="262" t="s">
        <v>746</v>
      </c>
      <c r="B27" s="232"/>
    </row>
    <row r="28" spans="1:2" ht="15">
      <c r="A28" s="226"/>
      <c r="B28" s="232"/>
    </row>
    <row r="29" spans="1:2" ht="43.5" customHeight="1">
      <c r="A29" s="272" t="s">
        <v>783</v>
      </c>
      <c r="B29" s="232"/>
    </row>
    <row r="30" spans="1:2" s="195" customFormat="1" ht="3.75" customHeight="1" thickBot="1">
      <c r="A30" s="272"/>
      <c r="B30" s="232"/>
    </row>
    <row r="31" spans="1:2" s="195" customFormat="1" ht="17.25">
      <c r="A31" s="288" t="s">
        <v>790</v>
      </c>
      <c r="B31" s="232"/>
    </row>
    <row r="32" spans="1:2" s="195" customFormat="1" ht="17.25">
      <c r="A32" s="289" t="s">
        <v>789</v>
      </c>
    </row>
    <row r="33" spans="1:2" s="195" customFormat="1" ht="18" thickBot="1">
      <c r="A33" s="290" t="s">
        <v>791</v>
      </c>
      <c r="B33" s="232"/>
    </row>
    <row r="34" spans="1:2" s="195" customFormat="1" ht="2.25" customHeight="1" thickBot="1">
      <c r="A34" s="262"/>
      <c r="B34" s="232"/>
    </row>
    <row r="35" spans="1:2" s="195" customFormat="1" ht="18" thickBot="1">
      <c r="A35" s="291" t="s">
        <v>792</v>
      </c>
    </row>
    <row r="36" spans="1:2" s="195" customFormat="1" ht="12.75" customHeight="1" thickBot="1">
      <c r="A36" s="262"/>
      <c r="B36" s="232"/>
    </row>
    <row r="37" spans="1:2" ht="39" customHeight="1">
      <c r="A37" s="292" t="s">
        <v>776</v>
      </c>
    </row>
    <row r="38" spans="1:2" ht="54" customHeight="1">
      <c r="A38" s="293" t="s">
        <v>777</v>
      </c>
    </row>
    <row r="39" spans="1:2" ht="24.75" customHeight="1">
      <c r="A39" s="293" t="s">
        <v>778</v>
      </c>
    </row>
    <row r="40" spans="1:2" ht="39.75" customHeight="1">
      <c r="A40" s="293" t="s">
        <v>779</v>
      </c>
    </row>
    <row r="41" spans="1:2" ht="34.5" customHeight="1">
      <c r="A41" s="293" t="s">
        <v>781</v>
      </c>
    </row>
    <row r="42" spans="1:2" ht="34.5" customHeight="1">
      <c r="A42" s="293" t="s">
        <v>780</v>
      </c>
    </row>
    <row r="43" spans="1:2" s="195" customFormat="1" ht="26.25" customHeight="1" thickBot="1">
      <c r="A43" s="294" t="s">
        <v>782</v>
      </c>
    </row>
    <row r="44" spans="1:2" ht="3.75" customHeight="1" thickBot="1">
      <c r="A44" s="273"/>
    </row>
    <row r="45" spans="1:2" s="195" customFormat="1" ht="17.25">
      <c r="A45" s="286" t="s">
        <v>786</v>
      </c>
    </row>
    <row r="46" spans="1:2" s="195" customFormat="1" ht="33.75" thickBot="1">
      <c r="A46" s="287" t="s">
        <v>787</v>
      </c>
    </row>
    <row r="47" spans="1:2" ht="9" customHeight="1">
      <c r="A47" s="285"/>
    </row>
    <row r="48" spans="1:2" ht="24" customHeight="1">
      <c r="A48" s="296" t="s">
        <v>794</v>
      </c>
    </row>
    <row r="49" spans="1:1" ht="98.25" customHeight="1">
      <c r="A49" s="273" t="s">
        <v>784</v>
      </c>
    </row>
    <row r="50" spans="1:1" ht="71.25" customHeight="1">
      <c r="A50" s="273" t="s">
        <v>785</v>
      </c>
    </row>
  </sheetData>
  <hyperlinks>
    <hyperlink ref="A32" r:id="rId1" display="https://www.sao.wa.gov/bars_gaap/reporting/fund-financial-statements/proprietary-funds-financial-statements/"/>
    <hyperlink ref="A35" r:id="rId2" display="https://www.gfoa.org/sites/default/files/GFOAGeneralPurposeChecklist.pdf"/>
    <hyperlink ref="A15" r:id="rId3"/>
  </hyperlinks>
  <pageMargins left="0.7" right="0.45" top="0.75" bottom="0.25" header="0.3" footer="0.3"/>
  <pageSetup orientation="portrait" r:id="rId4"/>
  <headerFooter>
    <oddFooter>&amp;L&amp;F&amp;A&amp;R&amp;P</oddFooter>
  </headerFooter>
  <rowBreaks count="2" manualBreakCount="2">
    <brk id="15"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G29" sqref="G29:G30"/>
    </sheetView>
  </sheetViews>
  <sheetFormatPr defaultColWidth="8.85546875" defaultRowHeight="12.75"/>
  <cols>
    <col min="1" max="1" width="17.140625" style="166" customWidth="1"/>
    <col min="2" max="2" width="10.42578125" style="166" customWidth="1"/>
    <col min="3" max="3" width="6" style="166" customWidth="1"/>
    <col min="4" max="4" width="18.140625" style="166" customWidth="1"/>
    <col min="5" max="5" width="3.5703125" style="166" customWidth="1"/>
    <col min="6" max="6" width="9.140625" style="166" customWidth="1"/>
    <col min="7" max="7" width="35.7109375" style="166" customWidth="1"/>
    <col min="8" max="8" width="9.140625" style="166" customWidth="1"/>
    <col min="9" max="9" width="10.7109375" style="166" customWidth="1"/>
    <col min="10" max="10" width="11.140625" style="166" bestFit="1" customWidth="1"/>
    <col min="11" max="11" width="14.7109375" style="166" bestFit="1" customWidth="1"/>
    <col min="12" max="12" width="2.85546875" style="166" customWidth="1"/>
    <col min="13" max="13" width="3" style="166" bestFit="1" customWidth="1"/>
    <col min="14" max="14" width="36.7109375" style="166" bestFit="1" customWidth="1"/>
    <col min="15" max="15" width="9.140625" style="166" customWidth="1"/>
    <col min="16" max="16384" width="8.85546875" style="166"/>
  </cols>
  <sheetData>
    <row r="1" spans="1:17">
      <c r="A1" s="429" t="s">
        <v>355</v>
      </c>
      <c r="B1" s="429"/>
      <c r="C1" s="429"/>
      <c r="D1" s="429"/>
      <c r="E1" s="429"/>
      <c r="F1" s="429"/>
      <c r="G1" s="429"/>
    </row>
    <row r="2" spans="1:17">
      <c r="A2" s="167"/>
      <c r="B2" s="167"/>
      <c r="C2" s="167"/>
      <c r="D2" s="167"/>
      <c r="E2" s="167"/>
      <c r="F2" s="167"/>
      <c r="G2" s="167"/>
    </row>
    <row r="4" spans="1:17">
      <c r="A4" s="429" t="s">
        <v>796</v>
      </c>
      <c r="B4" s="429"/>
      <c r="C4" s="429"/>
      <c r="D4" s="429"/>
      <c r="E4" s="429"/>
      <c r="F4" s="429"/>
      <c r="G4" s="429"/>
      <c r="O4" s="422"/>
      <c r="P4" s="422"/>
      <c r="Q4" s="422"/>
    </row>
    <row r="5" spans="1:17">
      <c r="A5" s="429" t="s">
        <v>797</v>
      </c>
      <c r="B5" s="429"/>
      <c r="C5" s="429"/>
      <c r="D5" s="429"/>
      <c r="E5" s="429"/>
      <c r="F5" s="429"/>
      <c r="G5" s="429"/>
    </row>
    <row r="7" spans="1:17">
      <c r="A7" s="429" t="s">
        <v>354</v>
      </c>
      <c r="B7" s="429"/>
      <c r="C7" s="429"/>
      <c r="D7" s="429"/>
      <c r="E7" s="429"/>
      <c r="F7" s="429"/>
      <c r="G7" s="429"/>
      <c r="H7" s="168"/>
    </row>
    <row r="10" spans="1:17">
      <c r="A10" s="166" t="s">
        <v>356</v>
      </c>
      <c r="B10" s="169"/>
      <c r="C10" s="166" t="s">
        <v>357</v>
      </c>
      <c r="D10" s="169"/>
      <c r="E10" s="166" t="s">
        <v>358</v>
      </c>
      <c r="F10" s="169"/>
      <c r="G10" s="166" t="s">
        <v>359</v>
      </c>
    </row>
    <row r="15" spans="1:17" ht="21" customHeight="1">
      <c r="A15" s="166" t="s">
        <v>360</v>
      </c>
      <c r="B15" s="431" t="s">
        <v>798</v>
      </c>
      <c r="C15" s="431"/>
      <c r="D15" s="431"/>
      <c r="E15" s="431"/>
      <c r="F15" s="431"/>
    </row>
    <row r="16" spans="1:17" ht="21" customHeight="1">
      <c r="B16" s="430" t="s">
        <v>799</v>
      </c>
      <c r="C16" s="430"/>
      <c r="D16" s="430"/>
      <c r="E16" s="430"/>
      <c r="F16" s="430"/>
    </row>
    <row r="17" spans="1:6" ht="21" customHeight="1">
      <c r="B17" s="430"/>
      <c r="C17" s="430"/>
      <c r="D17" s="430"/>
      <c r="E17" s="430"/>
      <c r="F17" s="430"/>
    </row>
    <row r="19" spans="1:6" ht="21" customHeight="1">
      <c r="A19" s="166" t="s">
        <v>361</v>
      </c>
      <c r="B19" s="432" t="s">
        <v>800</v>
      </c>
      <c r="C19" s="431"/>
      <c r="D19" s="431"/>
      <c r="E19" s="431"/>
      <c r="F19" s="431"/>
    </row>
    <row r="24" spans="1:6">
      <c r="A24" s="166" t="s">
        <v>362</v>
      </c>
    </row>
    <row r="25" spans="1:6" ht="21" customHeight="1">
      <c r="A25" s="170" t="s">
        <v>363</v>
      </c>
      <c r="B25" s="431" t="s">
        <v>850</v>
      </c>
      <c r="C25" s="431"/>
      <c r="D25" s="431"/>
      <c r="E25" s="431"/>
      <c r="F25" s="431"/>
    </row>
    <row r="26" spans="1:6" ht="21" customHeight="1">
      <c r="A26" s="170" t="s">
        <v>364</v>
      </c>
      <c r="B26" s="430" t="s">
        <v>801</v>
      </c>
      <c r="C26" s="430"/>
      <c r="D26" s="430"/>
      <c r="E26" s="430"/>
      <c r="F26" s="430"/>
    </row>
    <row r="27" spans="1:6" ht="21" customHeight="1">
      <c r="A27" s="170" t="s">
        <v>365</v>
      </c>
      <c r="B27" s="433" t="s">
        <v>851</v>
      </c>
      <c r="C27" s="430"/>
      <c r="D27" s="430"/>
      <c r="E27" s="430"/>
      <c r="F27" s="430"/>
    </row>
    <row r="30" spans="1:6">
      <c r="A30" s="170" t="s">
        <v>366</v>
      </c>
      <c r="B30" s="431"/>
      <c r="C30" s="431"/>
      <c r="D30" s="431"/>
      <c r="E30" s="431"/>
      <c r="F30" s="431"/>
    </row>
    <row r="37" spans="1:9">
      <c r="A37" s="171"/>
      <c r="B37" s="171"/>
      <c r="C37" s="171"/>
      <c r="D37" s="171"/>
      <c r="E37" s="171"/>
      <c r="F37" s="171"/>
      <c r="G37" s="171"/>
      <c r="H37" s="171"/>
      <c r="I37" s="171"/>
    </row>
    <row r="38" spans="1:9">
      <c r="B38" s="171"/>
      <c r="C38" s="171"/>
      <c r="D38" s="171"/>
      <c r="E38" s="171"/>
      <c r="F38" s="171"/>
      <c r="G38" s="171"/>
      <c r="H38" s="171"/>
      <c r="I38" s="171"/>
    </row>
    <row r="39" spans="1:9">
      <c r="A39" s="171"/>
      <c r="B39" s="171"/>
      <c r="C39" s="171"/>
      <c r="D39" s="171"/>
      <c r="E39" s="171"/>
      <c r="F39" s="171"/>
      <c r="G39" s="171"/>
      <c r="H39" s="171"/>
      <c r="I39" s="171"/>
    </row>
  </sheetData>
  <mergeCells count="12">
    <mergeCell ref="B27:F27"/>
    <mergeCell ref="B30:F30"/>
    <mergeCell ref="B25:F25"/>
    <mergeCell ref="A7:G7"/>
    <mergeCell ref="A5:G5"/>
    <mergeCell ref="A4:G4"/>
    <mergeCell ref="B26:F26"/>
    <mergeCell ref="A1:G1"/>
    <mergeCell ref="B15:F15"/>
    <mergeCell ref="B16:F16"/>
    <mergeCell ref="B17:F17"/>
    <mergeCell ref="B19:F19"/>
  </mergeCells>
  <hyperlinks>
    <hyperlink ref="B19" r:id="rId1"/>
    <hyperlink ref="B27" r:id="rId2"/>
  </hyperlinks>
  <printOptions horizontalCentered="1"/>
  <pageMargins left="0.75" right="0.76" top="1" bottom="1" header="0.5" footer="0.5"/>
  <pageSetup scale="90"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O120"/>
  <sheetViews>
    <sheetView zoomScale="110" zoomScaleNormal="110" zoomScaleSheetLayoutView="100" workbookViewId="0">
      <selection activeCell="B5" sqref="B5:C5"/>
    </sheetView>
  </sheetViews>
  <sheetFormatPr defaultColWidth="13" defaultRowHeight="12.75"/>
  <cols>
    <col min="1" max="1" width="42.42578125" style="309" bestFit="1" customWidth="1"/>
    <col min="2" max="2" width="9.140625" style="211" bestFit="1" customWidth="1"/>
    <col min="3" max="3" width="3.7109375" style="211" customWidth="1"/>
    <col min="4" max="4" width="12" style="207" bestFit="1" customWidth="1"/>
    <col min="5" max="5" width="14" style="207" bestFit="1" customWidth="1"/>
    <col min="6" max="6" width="15.5703125" style="207" bestFit="1" customWidth="1"/>
    <col min="7" max="7" width="12" style="207" bestFit="1" customWidth="1"/>
    <col min="8" max="8" width="13" style="207"/>
    <col min="9" max="9" width="9.140625" style="207" bestFit="1" customWidth="1"/>
    <col min="10" max="10" width="13" style="207"/>
    <col min="11" max="11" width="21.140625" style="207" customWidth="1"/>
    <col min="12" max="12" width="34" style="207" bestFit="1" customWidth="1"/>
    <col min="13" max="13" width="15.140625" style="207" bestFit="1" customWidth="1"/>
    <col min="14" max="15" width="13.5703125" style="207" bestFit="1" customWidth="1"/>
    <col min="16" max="16384" width="13" style="207"/>
  </cols>
  <sheetData>
    <row r="1" spans="1:15">
      <c r="A1" s="436" t="str">
        <f>+'CERTIFICATION-COVER'!A4:G4</f>
        <v>Educational Service District #113</v>
      </c>
      <c r="B1" s="436"/>
      <c r="C1" s="436"/>
      <c r="D1" s="436"/>
      <c r="E1" s="436"/>
      <c r="F1" s="436"/>
      <c r="G1" s="436"/>
      <c r="H1" s="264"/>
      <c r="K1" s="434" t="s">
        <v>382</v>
      </c>
      <c r="L1" s="434"/>
      <c r="M1" s="434"/>
      <c r="N1" s="434"/>
      <c r="O1" s="434"/>
    </row>
    <row r="2" spans="1:15">
      <c r="A2" s="437" t="s">
        <v>367</v>
      </c>
      <c r="B2" s="437"/>
      <c r="C2" s="437"/>
      <c r="D2" s="437"/>
      <c r="E2" s="437"/>
      <c r="F2" s="437"/>
      <c r="G2" s="437"/>
      <c r="H2" s="264"/>
      <c r="K2" s="434"/>
      <c r="L2" s="434"/>
      <c r="M2" s="434"/>
      <c r="N2" s="434"/>
      <c r="O2" s="434"/>
    </row>
    <row r="3" spans="1:15">
      <c r="A3" s="438" t="s">
        <v>824</v>
      </c>
      <c r="B3" s="437"/>
      <c r="C3" s="437"/>
      <c r="D3" s="437"/>
      <c r="E3" s="437"/>
      <c r="F3" s="437"/>
      <c r="G3" s="437"/>
      <c r="H3" s="264"/>
      <c r="K3" s="434"/>
      <c r="L3" s="434"/>
      <c r="M3" s="434"/>
      <c r="N3" s="434"/>
      <c r="O3" s="434"/>
    </row>
    <row r="4" spans="1:15">
      <c r="A4" s="217"/>
      <c r="B4" s="218"/>
      <c r="C4" s="218"/>
      <c r="D4" s="217"/>
      <c r="E4" s="439"/>
      <c r="F4" s="439"/>
      <c r="G4" s="439"/>
      <c r="H4" s="264"/>
      <c r="K4" s="434"/>
      <c r="L4" s="434"/>
      <c r="M4" s="434"/>
      <c r="N4" s="434"/>
      <c r="O4" s="434"/>
    </row>
    <row r="5" spans="1:15" s="369" customFormat="1" ht="86.65" customHeight="1">
      <c r="A5" s="367"/>
      <c r="B5" s="435" t="s">
        <v>250</v>
      </c>
      <c r="C5" s="435"/>
      <c r="D5" s="364" t="s">
        <v>251</v>
      </c>
      <c r="E5" s="365" t="s">
        <v>282</v>
      </c>
      <c r="F5" s="365" t="s">
        <v>281</v>
      </c>
      <c r="G5" s="365" t="s">
        <v>381</v>
      </c>
      <c r="H5" s="368"/>
      <c r="I5" s="435" t="s">
        <v>250</v>
      </c>
      <c r="J5" s="435"/>
    </row>
    <row r="6" spans="1:15" ht="15">
      <c r="A6" s="298" t="s">
        <v>10</v>
      </c>
      <c r="B6" s="198"/>
      <c r="C6" s="198"/>
      <c r="D6" s="198"/>
      <c r="E6" s="198"/>
      <c r="F6" s="198"/>
      <c r="G6" s="198"/>
      <c r="H6" s="264"/>
      <c r="I6" s="198"/>
      <c r="J6" s="198"/>
    </row>
    <row r="7" spans="1:15" s="211" customFormat="1" ht="15">
      <c r="A7" s="299" t="s">
        <v>252</v>
      </c>
      <c r="B7" s="197"/>
      <c r="C7" s="197"/>
      <c r="D7" s="199"/>
      <c r="E7" s="199"/>
      <c r="F7" s="199"/>
      <c r="G7" s="199"/>
      <c r="H7" s="264"/>
      <c r="I7" s="197"/>
      <c r="J7" s="197"/>
    </row>
    <row r="8" spans="1:15">
      <c r="A8" s="300" t="s">
        <v>197</v>
      </c>
      <c r="B8" s="199" t="s">
        <v>351</v>
      </c>
      <c r="C8" s="199"/>
      <c r="D8" s="345">
        <f>9800+10456482.03-460173.07</f>
        <v>10006108.959999999</v>
      </c>
      <c r="E8" s="345">
        <f>22932243.44-102973.8</f>
        <v>22829269.640000001</v>
      </c>
      <c r="F8" s="345">
        <v>4972357.18</v>
      </c>
      <c r="G8" s="346">
        <f t="shared" ref="G8:G20" si="0">SUM(D8:F8)</f>
        <v>37807735.780000001</v>
      </c>
      <c r="H8" s="264"/>
      <c r="I8" s="199" t="s">
        <v>351</v>
      </c>
      <c r="J8" s="199"/>
      <c r="K8" s="207" t="s">
        <v>385</v>
      </c>
      <c r="L8" s="199" t="s">
        <v>805</v>
      </c>
    </row>
    <row r="9" spans="1:15" hidden="1">
      <c r="A9" s="301" t="s">
        <v>622</v>
      </c>
      <c r="B9" s="199"/>
      <c r="C9" s="199"/>
      <c r="D9" s="345"/>
      <c r="E9" s="345"/>
      <c r="F9" s="345"/>
      <c r="G9" s="346">
        <f t="shared" si="0"/>
        <v>0</v>
      </c>
      <c r="H9" s="264"/>
      <c r="I9" s="199"/>
      <c r="J9" s="199"/>
      <c r="L9" s="199"/>
    </row>
    <row r="10" spans="1:15" hidden="1">
      <c r="A10" s="301" t="s">
        <v>199</v>
      </c>
      <c r="B10" s="199" t="s">
        <v>679</v>
      </c>
      <c r="C10" s="199"/>
      <c r="D10" s="345"/>
      <c r="E10" s="345"/>
      <c r="F10" s="345"/>
      <c r="G10" s="347">
        <f t="shared" si="0"/>
        <v>0</v>
      </c>
      <c r="H10" s="264"/>
      <c r="I10" s="199" t="s">
        <v>679</v>
      </c>
      <c r="J10" s="199"/>
      <c r="L10" s="199"/>
    </row>
    <row r="11" spans="1:15">
      <c r="A11" s="301" t="s">
        <v>201</v>
      </c>
      <c r="B11" s="199" t="s">
        <v>351</v>
      </c>
      <c r="C11" s="199"/>
      <c r="D11" s="345">
        <v>3276070.13</v>
      </c>
      <c r="E11" s="345">
        <v>478603.52000000002</v>
      </c>
      <c r="F11" s="345">
        <v>32982.050000000003</v>
      </c>
      <c r="G11" s="347">
        <f t="shared" si="0"/>
        <v>3787655.6999999997</v>
      </c>
      <c r="H11" s="264"/>
      <c r="I11" s="199" t="s">
        <v>351</v>
      </c>
      <c r="J11" s="199"/>
      <c r="L11" s="199" t="s">
        <v>806</v>
      </c>
    </row>
    <row r="12" spans="1:15" hidden="1">
      <c r="A12" s="301" t="s">
        <v>255</v>
      </c>
      <c r="B12" s="199" t="s">
        <v>373</v>
      </c>
      <c r="C12" s="199"/>
      <c r="D12" s="345"/>
      <c r="E12" s="345"/>
      <c r="F12" s="345"/>
      <c r="G12" s="347">
        <f t="shared" si="0"/>
        <v>0</v>
      </c>
      <c r="H12" s="264"/>
      <c r="I12" s="199" t="s">
        <v>373</v>
      </c>
      <c r="J12" s="199"/>
      <c r="L12" s="199"/>
    </row>
    <row r="13" spans="1:15" hidden="1">
      <c r="A13" s="301" t="s">
        <v>259</v>
      </c>
      <c r="B13" s="199"/>
      <c r="C13" s="199"/>
      <c r="D13" s="345"/>
      <c r="E13" s="345"/>
      <c r="F13" s="345"/>
      <c r="G13" s="347">
        <f t="shared" si="0"/>
        <v>0</v>
      </c>
      <c r="H13" s="264"/>
      <c r="I13" s="199"/>
      <c r="J13" s="199"/>
      <c r="L13" s="199"/>
    </row>
    <row r="14" spans="1:15" hidden="1">
      <c r="A14" s="301" t="s">
        <v>260</v>
      </c>
      <c r="B14" s="199"/>
      <c r="C14" s="199"/>
      <c r="D14" s="345"/>
      <c r="E14" s="345"/>
      <c r="F14" s="345"/>
      <c r="G14" s="347">
        <f t="shared" si="0"/>
        <v>0</v>
      </c>
      <c r="H14" s="264"/>
      <c r="I14" s="199"/>
      <c r="J14" s="199"/>
      <c r="L14" s="199"/>
    </row>
    <row r="15" spans="1:15" hidden="1">
      <c r="A15" s="301" t="s">
        <v>261</v>
      </c>
      <c r="B15" s="199" t="s">
        <v>373</v>
      </c>
      <c r="C15" s="199"/>
      <c r="D15" s="345"/>
      <c r="E15" s="345"/>
      <c r="F15" s="345"/>
      <c r="G15" s="347">
        <f t="shared" si="0"/>
        <v>0</v>
      </c>
      <c r="H15" s="264"/>
      <c r="I15" s="199" t="s">
        <v>373</v>
      </c>
      <c r="J15" s="199"/>
      <c r="L15" s="199"/>
    </row>
    <row r="16" spans="1:15" hidden="1">
      <c r="A16" s="301" t="s">
        <v>256</v>
      </c>
      <c r="B16" s="199" t="s">
        <v>351</v>
      </c>
      <c r="C16" s="199"/>
      <c r="D16" s="345"/>
      <c r="E16" s="345"/>
      <c r="F16" s="345"/>
      <c r="G16" s="347">
        <f t="shared" si="0"/>
        <v>0</v>
      </c>
      <c r="H16" s="264"/>
      <c r="I16" s="199" t="s">
        <v>351</v>
      </c>
      <c r="J16" s="199"/>
      <c r="L16" s="199"/>
    </row>
    <row r="17" spans="1:12" hidden="1">
      <c r="A17" s="301" t="s">
        <v>257</v>
      </c>
      <c r="B17" s="199" t="s">
        <v>351</v>
      </c>
      <c r="C17" s="199"/>
      <c r="D17" s="345"/>
      <c r="E17" s="345"/>
      <c r="F17" s="345"/>
      <c r="G17" s="347">
        <f t="shared" si="0"/>
        <v>0</v>
      </c>
      <c r="H17" s="264"/>
      <c r="I17" s="199" t="s">
        <v>351</v>
      </c>
      <c r="J17" s="199"/>
      <c r="L17" s="199"/>
    </row>
    <row r="18" spans="1:12" hidden="1">
      <c r="A18" s="301" t="s">
        <v>258</v>
      </c>
      <c r="B18" s="199" t="s">
        <v>351</v>
      </c>
      <c r="C18" s="199"/>
      <c r="D18" s="345"/>
      <c r="E18" s="345"/>
      <c r="F18" s="345"/>
      <c r="G18" s="347">
        <f t="shared" si="0"/>
        <v>0</v>
      </c>
      <c r="H18" s="264"/>
      <c r="I18" s="199" t="s">
        <v>351</v>
      </c>
      <c r="J18" s="199"/>
      <c r="L18" s="199"/>
    </row>
    <row r="19" spans="1:12" hidden="1">
      <c r="A19" s="301" t="s">
        <v>200</v>
      </c>
      <c r="B19" s="199" t="s">
        <v>351</v>
      </c>
      <c r="C19" s="199"/>
      <c r="D19" s="345"/>
      <c r="E19" s="345"/>
      <c r="F19" s="345"/>
      <c r="G19" s="347">
        <f t="shared" si="0"/>
        <v>0</v>
      </c>
      <c r="H19" s="264"/>
      <c r="I19" s="199" t="s">
        <v>351</v>
      </c>
      <c r="J19" s="199"/>
      <c r="L19" s="199"/>
    </row>
    <row r="20" spans="1:12" hidden="1">
      <c r="A20" s="301" t="s">
        <v>680</v>
      </c>
      <c r="B20" s="199" t="s">
        <v>351</v>
      </c>
      <c r="C20" s="199"/>
      <c r="D20" s="345"/>
      <c r="E20" s="345"/>
      <c r="F20" s="345"/>
      <c r="G20" s="347">
        <f t="shared" si="0"/>
        <v>0</v>
      </c>
      <c r="H20" s="264"/>
      <c r="I20" s="199" t="s">
        <v>351</v>
      </c>
      <c r="J20" s="199"/>
      <c r="L20" s="199"/>
    </row>
    <row r="21" spans="1:12" ht="15.75" thickBot="1">
      <c r="A21" s="302" t="s">
        <v>253</v>
      </c>
      <c r="B21" s="199"/>
      <c r="C21" s="199"/>
      <c r="D21" s="348">
        <f t="shared" ref="D21:G21" si="1">SUM(D8:D20)</f>
        <v>13282179.09</v>
      </c>
      <c r="E21" s="348">
        <f t="shared" si="1"/>
        <v>23307873.16</v>
      </c>
      <c r="F21" s="348">
        <f t="shared" si="1"/>
        <v>5005339.2299999995</v>
      </c>
      <c r="G21" s="348">
        <f t="shared" si="1"/>
        <v>41595391.480000004</v>
      </c>
      <c r="H21" s="264"/>
      <c r="I21" s="199"/>
      <c r="J21" s="199"/>
      <c r="L21" s="199"/>
    </row>
    <row r="22" spans="1:12" ht="13.5" thickTop="1">
      <c r="A22" s="202"/>
      <c r="B22" s="199"/>
      <c r="C22" s="199"/>
      <c r="D22" s="349"/>
      <c r="E22" s="349"/>
      <c r="F22" s="349"/>
      <c r="G22" s="347"/>
      <c r="H22" s="264"/>
      <c r="I22" s="199"/>
      <c r="J22" s="199"/>
      <c r="L22" s="199"/>
    </row>
    <row r="23" spans="1:12" s="211" customFormat="1" ht="15">
      <c r="A23" s="302" t="s">
        <v>262</v>
      </c>
      <c r="B23" s="199"/>
      <c r="C23" s="199"/>
      <c r="D23" s="350"/>
      <c r="E23" s="350"/>
      <c r="F23" s="350"/>
      <c r="G23" s="347"/>
      <c r="H23" s="264"/>
      <c r="I23" s="199"/>
      <c r="J23" s="199"/>
      <c r="L23" s="199"/>
    </row>
    <row r="24" spans="1:12" hidden="1">
      <c r="A24" s="301" t="s">
        <v>669</v>
      </c>
      <c r="B24" s="199" t="s">
        <v>372</v>
      </c>
      <c r="C24" s="199"/>
      <c r="D24" s="345"/>
      <c r="E24" s="345"/>
      <c r="F24" s="345"/>
      <c r="G24" s="347">
        <f>SUM(D24:F24)</f>
        <v>0</v>
      </c>
      <c r="H24" s="264"/>
      <c r="I24" s="199" t="s">
        <v>372</v>
      </c>
      <c r="J24" s="199"/>
      <c r="L24" s="199"/>
    </row>
    <row r="25" spans="1:12" hidden="1">
      <c r="A25" s="301" t="s">
        <v>263</v>
      </c>
      <c r="B25" s="199" t="s">
        <v>352</v>
      </c>
      <c r="C25" s="199"/>
      <c r="D25" s="345"/>
      <c r="E25" s="345"/>
      <c r="F25" s="345"/>
      <c r="G25" s="347"/>
      <c r="H25" s="264"/>
      <c r="I25" s="199" t="s">
        <v>352</v>
      </c>
      <c r="J25" s="199"/>
      <c r="L25" s="199"/>
    </row>
    <row r="26" spans="1:12">
      <c r="A26" s="301" t="s">
        <v>681</v>
      </c>
      <c r="B26" s="199" t="s">
        <v>352</v>
      </c>
      <c r="C26" s="199"/>
      <c r="D26" s="345">
        <v>1500000</v>
      </c>
      <c r="E26" s="345"/>
      <c r="F26" s="345"/>
      <c r="G26" s="347">
        <f>SUM(D26:F26)</f>
        <v>1500000</v>
      </c>
      <c r="H26" s="264"/>
      <c r="I26" s="199"/>
      <c r="J26" s="199"/>
      <c r="L26" s="199" t="s">
        <v>807</v>
      </c>
    </row>
    <row r="27" spans="1:12" hidden="1">
      <c r="A27" s="301" t="s">
        <v>212</v>
      </c>
      <c r="B27" s="199" t="s">
        <v>352</v>
      </c>
      <c r="C27" s="199"/>
      <c r="D27" s="345"/>
      <c r="E27" s="345"/>
      <c r="F27" s="345"/>
      <c r="G27" s="346">
        <f>SUM(D27:F27)</f>
        <v>0</v>
      </c>
      <c r="H27" s="264"/>
      <c r="I27" s="199"/>
      <c r="J27" s="199"/>
      <c r="L27" s="199"/>
    </row>
    <row r="28" spans="1:12">
      <c r="A28" s="301" t="s">
        <v>264</v>
      </c>
      <c r="B28" s="199" t="s">
        <v>352</v>
      </c>
      <c r="C28" s="199"/>
      <c r="D28" s="345">
        <v>9713825</v>
      </c>
      <c r="E28" s="345"/>
      <c r="F28" s="345"/>
      <c r="G28" s="346">
        <f>SUM(D28:F28)</f>
        <v>9713825</v>
      </c>
      <c r="H28" s="264"/>
      <c r="I28" s="199"/>
      <c r="J28" s="199"/>
      <c r="L28" s="199" t="s">
        <v>808</v>
      </c>
    </row>
    <row r="29" spans="1:12">
      <c r="A29" s="301" t="s">
        <v>209</v>
      </c>
      <c r="B29" s="199" t="s">
        <v>352</v>
      </c>
      <c r="C29" s="199"/>
      <c r="D29" s="345">
        <f>1708119.33+745761.3</f>
        <v>2453880.63</v>
      </c>
      <c r="E29" s="345"/>
      <c r="F29" s="345"/>
      <c r="G29" s="346">
        <f>SUM(D29:F29)</f>
        <v>2453880.63</v>
      </c>
      <c r="H29" s="264"/>
      <c r="I29" s="199"/>
      <c r="J29" s="199"/>
      <c r="L29" s="199" t="s">
        <v>809</v>
      </c>
    </row>
    <row r="30" spans="1:12">
      <c r="A30" s="301" t="s">
        <v>266</v>
      </c>
      <c r="B30" s="199" t="s">
        <v>352</v>
      </c>
      <c r="C30" s="199"/>
      <c r="D30" s="351">
        <f>-2752250.44-1554176.91</f>
        <v>-4306427.3499999996</v>
      </c>
      <c r="E30" s="351"/>
      <c r="F30" s="351"/>
      <c r="G30" s="346">
        <f>SUM(D30:F30)</f>
        <v>-4306427.3499999996</v>
      </c>
      <c r="H30" s="264"/>
      <c r="I30" s="199"/>
      <c r="J30" s="199"/>
      <c r="L30" s="199" t="s">
        <v>810</v>
      </c>
    </row>
    <row r="31" spans="1:12">
      <c r="A31" s="301" t="s">
        <v>265</v>
      </c>
      <c r="B31" s="199"/>
      <c r="C31" s="199"/>
      <c r="D31" s="352">
        <f t="shared" ref="D31:F31" si="2">SUM(D26:D30)</f>
        <v>9361278.2799999993</v>
      </c>
      <c r="E31" s="352">
        <f t="shared" si="2"/>
        <v>0</v>
      </c>
      <c r="F31" s="352">
        <f t="shared" si="2"/>
        <v>0</v>
      </c>
      <c r="G31" s="352">
        <f>SUM(G26:G30)</f>
        <v>9361278.2799999993</v>
      </c>
      <c r="H31" s="264"/>
      <c r="I31" s="199"/>
      <c r="J31" s="199"/>
      <c r="L31" s="199"/>
    </row>
    <row r="32" spans="1:12">
      <c r="A32" s="301"/>
      <c r="B32" s="199"/>
      <c r="C32" s="199"/>
      <c r="D32" s="345"/>
      <c r="E32" s="345"/>
      <c r="F32" s="345"/>
      <c r="G32" s="345"/>
      <c r="H32" s="264"/>
      <c r="I32" s="199"/>
      <c r="J32" s="199"/>
      <c r="L32" s="199"/>
    </row>
    <row r="33" spans="1:13">
      <c r="A33" s="301" t="s">
        <v>625</v>
      </c>
      <c r="B33" s="199" t="s">
        <v>376</v>
      </c>
      <c r="C33" s="199"/>
      <c r="D33" s="345">
        <v>892236</v>
      </c>
      <c r="E33" s="345"/>
      <c r="F33" s="345"/>
      <c r="G33" s="346">
        <f>SUM(D33:F33)</f>
        <v>892236</v>
      </c>
      <c r="H33" s="264"/>
      <c r="I33" s="199"/>
      <c r="J33" s="199"/>
      <c r="L33" s="199" t="s">
        <v>811</v>
      </c>
    </row>
    <row r="34" spans="1:13" hidden="1">
      <c r="A34" s="301" t="s">
        <v>624</v>
      </c>
      <c r="B34" s="199"/>
      <c r="C34" s="203"/>
      <c r="D34" s="345"/>
      <c r="E34" s="345"/>
      <c r="F34" s="345"/>
      <c r="G34" s="346">
        <f>SUM(D34:F34)</f>
        <v>0</v>
      </c>
      <c r="H34" s="264"/>
      <c r="I34" s="203"/>
      <c r="J34" s="203"/>
      <c r="L34" s="199"/>
    </row>
    <row r="35" spans="1:13" hidden="1">
      <c r="A35" s="301" t="s">
        <v>348</v>
      </c>
      <c r="B35" s="199" t="s">
        <v>802</v>
      </c>
      <c r="C35" s="199"/>
      <c r="D35" s="345"/>
      <c r="E35" s="345"/>
      <c r="F35" s="345"/>
      <c r="G35" s="346">
        <f>SUM(D35:F35)</f>
        <v>0</v>
      </c>
      <c r="H35" s="264"/>
      <c r="I35" s="199" t="s">
        <v>374</v>
      </c>
      <c r="J35" s="199"/>
      <c r="L35" s="199" t="s">
        <v>812</v>
      </c>
    </row>
    <row r="36" spans="1:13" hidden="1">
      <c r="A36" s="301" t="s">
        <v>254</v>
      </c>
      <c r="B36" s="199" t="s">
        <v>351</v>
      </c>
      <c r="C36" s="199"/>
      <c r="D36" s="345"/>
      <c r="E36" s="345"/>
      <c r="F36" s="345"/>
      <c r="G36" s="346">
        <f>SUM(D36:F36)</f>
        <v>0</v>
      </c>
      <c r="H36" s="264"/>
      <c r="I36" s="199" t="s">
        <v>351</v>
      </c>
      <c r="J36" s="199"/>
      <c r="L36" s="199"/>
    </row>
    <row r="37" spans="1:13" hidden="1">
      <c r="A37" s="301" t="s">
        <v>682</v>
      </c>
      <c r="B37" s="199"/>
      <c r="C37" s="199"/>
      <c r="D37" s="345"/>
      <c r="E37" s="345"/>
      <c r="F37" s="345"/>
      <c r="G37" s="346">
        <f>SUM(D37:F37)</f>
        <v>0</v>
      </c>
      <c r="H37" s="264"/>
      <c r="I37" s="199"/>
      <c r="J37" s="199"/>
      <c r="L37" s="199"/>
    </row>
    <row r="38" spans="1:13" ht="15.75" thickBot="1">
      <c r="A38" s="302" t="s">
        <v>271</v>
      </c>
      <c r="B38" s="199"/>
      <c r="C38" s="203"/>
      <c r="D38" s="348">
        <f>D24+D31+D33+D34+D35+D36+D37</f>
        <v>10253514.279999999</v>
      </c>
      <c r="E38" s="348">
        <f t="shared" ref="E38:G38" si="3">E24+E31+E33+E34+E35+E36+E37</f>
        <v>0</v>
      </c>
      <c r="F38" s="348">
        <f t="shared" si="3"/>
        <v>0</v>
      </c>
      <c r="G38" s="348">
        <f t="shared" si="3"/>
        <v>10253514.279999999</v>
      </c>
      <c r="H38" s="264"/>
      <c r="I38" s="203"/>
      <c r="J38" s="203"/>
      <c r="L38" s="199"/>
    </row>
    <row r="39" spans="1:13" ht="13.5" thickTop="1">
      <c r="A39" s="301"/>
      <c r="B39" s="199"/>
      <c r="C39" s="199"/>
      <c r="D39" s="345"/>
      <c r="E39" s="345"/>
      <c r="F39" s="345"/>
      <c r="G39" s="346"/>
      <c r="H39" s="264"/>
      <c r="I39" s="199"/>
      <c r="J39" s="199"/>
      <c r="L39" s="199"/>
    </row>
    <row r="40" spans="1:13" ht="15.75" thickBot="1">
      <c r="A40" s="302" t="s">
        <v>213</v>
      </c>
      <c r="B40" s="199"/>
      <c r="C40" s="198"/>
      <c r="D40" s="353">
        <f t="shared" ref="D40:G40" si="4">D21+D38</f>
        <v>23535693.369999997</v>
      </c>
      <c r="E40" s="353">
        <f t="shared" si="4"/>
        <v>23307873.16</v>
      </c>
      <c r="F40" s="353">
        <f t="shared" si="4"/>
        <v>5005339.2299999995</v>
      </c>
      <c r="G40" s="353">
        <f t="shared" si="4"/>
        <v>51848905.760000005</v>
      </c>
      <c r="H40" s="264"/>
      <c r="I40" s="198"/>
      <c r="J40" s="198"/>
      <c r="L40" s="199"/>
    </row>
    <row r="41" spans="1:13">
      <c r="A41" s="202"/>
      <c r="B41" s="199"/>
      <c r="C41" s="199"/>
      <c r="D41" s="345"/>
      <c r="E41" s="345"/>
      <c r="F41" s="345"/>
      <c r="G41" s="346"/>
      <c r="H41" s="264"/>
      <c r="I41" s="199"/>
      <c r="J41" s="199"/>
      <c r="L41" s="199"/>
    </row>
    <row r="42" spans="1:13" ht="15">
      <c r="A42" s="302" t="s">
        <v>369</v>
      </c>
      <c r="B42" s="199"/>
      <c r="C42" s="198"/>
      <c r="D42" s="354"/>
      <c r="E42" s="354"/>
      <c r="F42" s="354"/>
      <c r="G42" s="355"/>
      <c r="H42" s="264"/>
      <c r="I42" s="198"/>
      <c r="J42" s="198"/>
      <c r="L42" s="199"/>
    </row>
    <row r="43" spans="1:13" ht="25.5" hidden="1">
      <c r="A43" s="303" t="s">
        <v>772</v>
      </c>
      <c r="B43" s="199"/>
      <c r="C43" s="199"/>
      <c r="D43" s="345"/>
      <c r="E43" s="345"/>
      <c r="F43" s="345"/>
      <c r="G43" s="346">
        <f>SUM(D43:F43)</f>
        <v>0</v>
      </c>
      <c r="H43" s="264"/>
      <c r="I43" s="199"/>
      <c r="J43" s="199"/>
      <c r="K43" s="265" t="s">
        <v>659</v>
      </c>
      <c r="L43" s="207" t="s">
        <v>753</v>
      </c>
    </row>
    <row r="44" spans="1:13" ht="12.75" customHeight="1">
      <c r="A44" s="303" t="s">
        <v>848</v>
      </c>
      <c r="B44" s="199" t="s">
        <v>375</v>
      </c>
      <c r="C44" s="199"/>
      <c r="D44" s="345">
        <v>1642477</v>
      </c>
      <c r="E44" s="345"/>
      <c r="F44" s="345"/>
      <c r="G44" s="346">
        <f>SUM(D44:F44)</f>
        <v>1642477</v>
      </c>
      <c r="H44" s="264"/>
      <c r="I44" s="199"/>
      <c r="J44" s="199"/>
      <c r="K44" s="265" t="s">
        <v>658</v>
      </c>
      <c r="L44" s="207" t="s">
        <v>753</v>
      </c>
      <c r="M44" s="297">
        <v>711</v>
      </c>
    </row>
    <row r="45" spans="1:13" ht="12.75" customHeight="1">
      <c r="A45" s="303" t="s">
        <v>849</v>
      </c>
      <c r="B45" s="199" t="s">
        <v>685</v>
      </c>
      <c r="C45" s="199"/>
      <c r="D45" s="345">
        <v>1617933</v>
      </c>
      <c r="E45" s="345"/>
      <c r="F45" s="345"/>
      <c r="G45" s="346">
        <f>SUM(D45:F45)</f>
        <v>1617933</v>
      </c>
      <c r="H45" s="264"/>
      <c r="I45" s="199"/>
      <c r="J45" s="199"/>
      <c r="K45" s="265" t="s">
        <v>683</v>
      </c>
      <c r="L45" s="207" t="s">
        <v>753</v>
      </c>
    </row>
    <row r="46" spans="1:13" ht="13.5" thickBot="1">
      <c r="A46" s="202" t="s">
        <v>646</v>
      </c>
      <c r="B46" s="199"/>
      <c r="C46" s="198"/>
      <c r="D46" s="353">
        <f>SUM(D43:D45)</f>
        <v>3260410</v>
      </c>
      <c r="E46" s="353">
        <f>SUM(E43:E45)</f>
        <v>0</v>
      </c>
      <c r="F46" s="353">
        <f>SUM(F43:F45)</f>
        <v>0</v>
      </c>
      <c r="G46" s="353">
        <f>SUM(D46:F46)</f>
        <v>3260410</v>
      </c>
      <c r="H46" s="264"/>
      <c r="I46" s="198" t="s">
        <v>351</v>
      </c>
      <c r="J46" s="198"/>
      <c r="L46" s="199"/>
    </row>
    <row r="47" spans="1:13">
      <c r="A47" s="202"/>
      <c r="B47" s="199"/>
      <c r="C47" s="199"/>
      <c r="D47" s="345"/>
      <c r="E47" s="345"/>
      <c r="F47" s="345"/>
      <c r="G47" s="346"/>
      <c r="H47" s="264"/>
      <c r="I47" s="199"/>
      <c r="J47" s="199"/>
      <c r="L47" s="199"/>
    </row>
    <row r="48" spans="1:13" ht="15">
      <c r="A48" s="302" t="s">
        <v>4</v>
      </c>
      <c r="B48" s="199"/>
      <c r="C48" s="204"/>
      <c r="D48" s="356"/>
      <c r="E48" s="356"/>
      <c r="F48" s="356"/>
      <c r="G48" s="355"/>
      <c r="H48" s="264"/>
      <c r="I48" s="204"/>
      <c r="J48" s="204"/>
      <c r="L48" s="199"/>
    </row>
    <row r="49" spans="1:12" s="211" customFormat="1" ht="15">
      <c r="A49" s="302" t="s">
        <v>267</v>
      </c>
      <c r="B49" s="199"/>
      <c r="C49" s="199"/>
      <c r="D49" s="350"/>
      <c r="E49" s="350"/>
      <c r="F49" s="350"/>
      <c r="G49" s="347"/>
      <c r="H49" s="264"/>
      <c r="I49" s="199"/>
      <c r="J49" s="199"/>
      <c r="L49" s="199"/>
    </row>
    <row r="50" spans="1:12">
      <c r="A50" s="301" t="s">
        <v>218</v>
      </c>
      <c r="B50" s="199" t="s">
        <v>351</v>
      </c>
      <c r="C50" s="199"/>
      <c r="D50" s="345">
        <f>131.01+810594.53+31860.45</f>
        <v>842585.99</v>
      </c>
      <c r="E50" s="345">
        <v>462709.68</v>
      </c>
      <c r="F50" s="345">
        <v>107112.79</v>
      </c>
      <c r="G50" s="346">
        <f t="shared" ref="G50:G58" si="5">SUM(D50:F50)</f>
        <v>1412408.46</v>
      </c>
      <c r="H50" s="264"/>
      <c r="I50" s="199" t="s">
        <v>351</v>
      </c>
      <c r="J50" s="199"/>
      <c r="L50" s="199" t="s">
        <v>813</v>
      </c>
    </row>
    <row r="51" spans="1:12" hidden="1">
      <c r="A51" s="301" t="s">
        <v>629</v>
      </c>
      <c r="B51" s="199"/>
      <c r="C51" s="199"/>
      <c r="D51" s="345"/>
      <c r="E51" s="345"/>
      <c r="F51" s="345"/>
      <c r="G51" s="346">
        <f t="shared" si="5"/>
        <v>0</v>
      </c>
      <c r="H51" s="264"/>
      <c r="I51" s="199"/>
      <c r="J51" s="199"/>
      <c r="L51" s="199"/>
    </row>
    <row r="52" spans="1:12" hidden="1">
      <c r="A52" s="301" t="s">
        <v>538</v>
      </c>
      <c r="B52" s="199" t="s">
        <v>375</v>
      </c>
      <c r="C52" s="199"/>
      <c r="D52" s="345"/>
      <c r="E52" s="345"/>
      <c r="F52" s="345"/>
      <c r="G52" s="347">
        <f t="shared" si="5"/>
        <v>0</v>
      </c>
      <c r="H52" s="264"/>
      <c r="I52" s="199" t="s">
        <v>375</v>
      </c>
      <c r="J52" s="199"/>
      <c r="L52" s="199"/>
    </row>
    <row r="53" spans="1:12">
      <c r="A53" s="301" t="s">
        <v>221</v>
      </c>
      <c r="B53" s="199" t="s">
        <v>351</v>
      </c>
      <c r="C53" s="199"/>
      <c r="D53" s="345">
        <v>50487.5</v>
      </c>
      <c r="E53" s="345"/>
      <c r="F53" s="345"/>
      <c r="G53" s="347">
        <f t="shared" si="5"/>
        <v>50487.5</v>
      </c>
      <c r="H53" s="264"/>
      <c r="I53" s="199" t="s">
        <v>375</v>
      </c>
      <c r="J53" s="199"/>
      <c r="L53" s="199" t="s">
        <v>814</v>
      </c>
    </row>
    <row r="54" spans="1:12">
      <c r="A54" s="301" t="s">
        <v>569</v>
      </c>
      <c r="B54" s="199" t="s">
        <v>351</v>
      </c>
      <c r="C54" s="199"/>
      <c r="D54" s="345">
        <v>160057.81</v>
      </c>
      <c r="E54" s="345"/>
      <c r="F54" s="345"/>
      <c r="G54" s="347">
        <f t="shared" si="5"/>
        <v>160057.81</v>
      </c>
      <c r="H54" s="264"/>
      <c r="I54" s="199" t="s">
        <v>351</v>
      </c>
      <c r="J54" s="199"/>
      <c r="L54" s="199" t="s">
        <v>815</v>
      </c>
    </row>
    <row r="55" spans="1:12">
      <c r="A55" s="301" t="s">
        <v>223</v>
      </c>
      <c r="B55" s="199" t="s">
        <v>351</v>
      </c>
      <c r="C55" s="199"/>
      <c r="D55" s="345">
        <f>55693.96+1156.57+19822.12</f>
        <v>76672.649999999994</v>
      </c>
      <c r="E55" s="345"/>
      <c r="F55" s="345"/>
      <c r="G55" s="347">
        <f t="shared" si="5"/>
        <v>76672.649999999994</v>
      </c>
      <c r="H55" s="264"/>
      <c r="I55" s="199" t="s">
        <v>351</v>
      </c>
      <c r="J55" s="199"/>
      <c r="L55" s="199" t="s">
        <v>816</v>
      </c>
    </row>
    <row r="56" spans="1:12">
      <c r="A56" s="301" t="s">
        <v>630</v>
      </c>
      <c r="B56" s="199" t="s">
        <v>351</v>
      </c>
      <c r="C56" s="199"/>
      <c r="D56" s="345">
        <v>323106.71999999997</v>
      </c>
      <c r="E56" s="345"/>
      <c r="F56" s="345"/>
      <c r="G56" s="347">
        <f t="shared" si="5"/>
        <v>323106.71999999997</v>
      </c>
      <c r="H56" s="264"/>
      <c r="I56" s="199"/>
      <c r="J56" s="199"/>
      <c r="L56" s="199" t="s">
        <v>817</v>
      </c>
    </row>
    <row r="57" spans="1:12">
      <c r="A57" s="301" t="s">
        <v>570</v>
      </c>
      <c r="B57" s="199" t="s">
        <v>351</v>
      </c>
      <c r="C57" s="199"/>
      <c r="D57" s="345">
        <v>17482.64</v>
      </c>
      <c r="E57" s="345"/>
      <c r="F57" s="345"/>
      <c r="G57" s="347">
        <f t="shared" si="5"/>
        <v>17482.64</v>
      </c>
      <c r="H57" s="264"/>
      <c r="I57" s="199"/>
      <c r="J57" s="199"/>
      <c r="L57" s="199" t="s">
        <v>818</v>
      </c>
    </row>
    <row r="58" spans="1:12" hidden="1">
      <c r="A58" s="301" t="s">
        <v>272</v>
      </c>
      <c r="B58" s="199" t="s">
        <v>351</v>
      </c>
      <c r="C58" s="199"/>
      <c r="D58" s="345"/>
      <c r="E58" s="345"/>
      <c r="F58" s="345"/>
      <c r="G58" s="347">
        <f t="shared" si="5"/>
        <v>0</v>
      </c>
      <c r="H58" s="264"/>
      <c r="I58" s="199" t="s">
        <v>351</v>
      </c>
      <c r="J58" s="199"/>
      <c r="L58" s="199"/>
    </row>
    <row r="59" spans="1:12" hidden="1">
      <c r="A59" s="301" t="s">
        <v>751</v>
      </c>
      <c r="B59" s="199"/>
      <c r="C59" s="199"/>
      <c r="D59" s="345"/>
      <c r="E59" s="345"/>
      <c r="F59" s="345"/>
      <c r="G59" s="347"/>
      <c r="H59" s="264"/>
      <c r="I59" s="199"/>
      <c r="J59" s="199"/>
      <c r="K59" s="265" t="s">
        <v>751</v>
      </c>
      <c r="L59" s="207" t="s">
        <v>752</v>
      </c>
    </row>
    <row r="60" spans="1:12">
      <c r="A60" s="301" t="s">
        <v>273</v>
      </c>
      <c r="B60" s="199" t="s">
        <v>803</v>
      </c>
      <c r="C60" s="199"/>
      <c r="D60" s="345">
        <v>235000</v>
      </c>
      <c r="E60" s="345"/>
      <c r="F60" s="345"/>
      <c r="G60" s="347">
        <f>SUM(D60:F60)</f>
        <v>235000</v>
      </c>
      <c r="H60" s="264"/>
      <c r="I60" s="199" t="s">
        <v>375</v>
      </c>
      <c r="J60" s="199"/>
      <c r="L60" s="199" t="s">
        <v>819</v>
      </c>
    </row>
    <row r="61" spans="1:12">
      <c r="A61" s="301" t="s">
        <v>274</v>
      </c>
      <c r="B61" s="199" t="s">
        <v>803</v>
      </c>
      <c r="C61" s="199"/>
      <c r="D61" s="345">
        <v>10177.67</v>
      </c>
      <c r="E61" s="345"/>
      <c r="F61" s="345"/>
      <c r="G61" s="347">
        <f>SUM(D61:F61)</f>
        <v>10177.67</v>
      </c>
      <c r="H61" s="264"/>
      <c r="I61" s="199" t="s">
        <v>375</v>
      </c>
      <c r="J61" s="199"/>
      <c r="L61" s="199" t="s">
        <v>820</v>
      </c>
    </row>
    <row r="62" spans="1:12" hidden="1">
      <c r="A62" s="301" t="s">
        <v>276</v>
      </c>
      <c r="B62" s="199" t="s">
        <v>373</v>
      </c>
      <c r="C62" s="199"/>
      <c r="D62" s="345"/>
      <c r="E62" s="345"/>
      <c r="F62" s="345"/>
      <c r="G62" s="347"/>
      <c r="H62" s="264"/>
      <c r="I62" s="199" t="s">
        <v>373</v>
      </c>
      <c r="J62" s="199"/>
      <c r="L62" s="199"/>
    </row>
    <row r="63" spans="1:12">
      <c r="A63" s="301" t="s">
        <v>277</v>
      </c>
      <c r="B63" s="199"/>
      <c r="C63" s="199"/>
      <c r="D63" s="345"/>
      <c r="E63" s="345">
        <v>1209663</v>
      </c>
      <c r="F63" s="345">
        <v>138478</v>
      </c>
      <c r="G63" s="347">
        <f t="shared" ref="G63:G70" si="6">SUM(D63:F63)</f>
        <v>1348141</v>
      </c>
      <c r="H63" s="264"/>
      <c r="I63" s="199"/>
      <c r="J63" s="199"/>
      <c r="L63" s="199"/>
    </row>
    <row r="64" spans="1:12">
      <c r="A64" s="301" t="s">
        <v>278</v>
      </c>
      <c r="B64" s="199"/>
      <c r="C64" s="199"/>
      <c r="D64" s="345"/>
      <c r="E64" s="345">
        <v>1369050</v>
      </c>
      <c r="F64" s="345"/>
      <c r="G64" s="347">
        <f t="shared" si="6"/>
        <v>1369050</v>
      </c>
      <c r="H64" s="264"/>
      <c r="I64" s="199"/>
      <c r="J64" s="199"/>
      <c r="L64" s="199" t="s">
        <v>821</v>
      </c>
    </row>
    <row r="65" spans="1:13">
      <c r="A65" s="301" t="s">
        <v>279</v>
      </c>
      <c r="B65" s="199"/>
      <c r="C65" s="199"/>
      <c r="D65" s="345"/>
      <c r="E65" s="345">
        <v>425000</v>
      </c>
      <c r="F65" s="345">
        <v>26000</v>
      </c>
      <c r="G65" s="347">
        <f t="shared" si="6"/>
        <v>451000</v>
      </c>
      <c r="H65" s="264"/>
      <c r="I65" s="199"/>
      <c r="J65" s="199"/>
      <c r="L65" s="199"/>
    </row>
    <row r="66" spans="1:13">
      <c r="A66" s="301" t="s">
        <v>541</v>
      </c>
      <c r="B66" s="199"/>
      <c r="C66" s="199"/>
      <c r="D66" s="345"/>
      <c r="E66" s="345">
        <v>871000</v>
      </c>
      <c r="F66" s="345"/>
      <c r="G66" s="347">
        <f t="shared" si="6"/>
        <v>871000</v>
      </c>
      <c r="H66" s="264"/>
      <c r="I66" s="199"/>
      <c r="J66" s="199"/>
      <c r="L66" s="199"/>
    </row>
    <row r="67" spans="1:13" hidden="1">
      <c r="A67" s="301" t="s">
        <v>229</v>
      </c>
      <c r="B67" s="199" t="s">
        <v>351</v>
      </c>
      <c r="C67" s="199"/>
      <c r="D67" s="345"/>
      <c r="E67" s="345"/>
      <c r="F67" s="345"/>
      <c r="G67" s="347">
        <f t="shared" si="6"/>
        <v>0</v>
      </c>
      <c r="H67" s="264"/>
      <c r="I67" s="199" t="s">
        <v>351</v>
      </c>
      <c r="J67" s="199"/>
      <c r="L67" s="199"/>
    </row>
    <row r="68" spans="1:13" hidden="1">
      <c r="A68" s="301" t="s">
        <v>228</v>
      </c>
      <c r="B68" s="199" t="s">
        <v>351</v>
      </c>
      <c r="C68" s="199"/>
      <c r="D68" s="345"/>
      <c r="E68" s="345"/>
      <c r="F68" s="345"/>
      <c r="G68" s="347">
        <f t="shared" si="6"/>
        <v>0</v>
      </c>
      <c r="H68" s="264"/>
      <c r="I68" s="199" t="s">
        <v>351</v>
      </c>
      <c r="J68" s="199"/>
      <c r="L68" s="199"/>
    </row>
    <row r="69" spans="1:13" hidden="1">
      <c r="A69" s="301" t="s">
        <v>280</v>
      </c>
      <c r="B69" s="199" t="s">
        <v>373</v>
      </c>
      <c r="C69" s="199"/>
      <c r="D69" s="345"/>
      <c r="E69" s="345"/>
      <c r="F69" s="345"/>
      <c r="G69" s="347">
        <f t="shared" si="6"/>
        <v>0</v>
      </c>
      <c r="H69" s="264"/>
      <c r="I69" s="199" t="s">
        <v>373</v>
      </c>
      <c r="J69" s="199"/>
      <c r="L69" s="199"/>
    </row>
    <row r="70" spans="1:13">
      <c r="A70" s="301" t="s">
        <v>847</v>
      </c>
      <c r="B70" s="199" t="s">
        <v>685</v>
      </c>
      <c r="C70" s="199"/>
      <c r="D70" s="345">
        <v>278600</v>
      </c>
      <c r="E70" s="345"/>
      <c r="F70" s="345"/>
      <c r="G70" s="347">
        <f t="shared" si="6"/>
        <v>278600</v>
      </c>
      <c r="H70" s="264"/>
      <c r="I70" s="199" t="s">
        <v>351</v>
      </c>
      <c r="J70" s="199"/>
      <c r="K70" s="314" t="s">
        <v>843</v>
      </c>
      <c r="L70" s="199"/>
    </row>
    <row r="71" spans="1:13" ht="15.75" thickBot="1">
      <c r="A71" s="302" t="s">
        <v>268</v>
      </c>
      <c r="B71" s="199"/>
      <c r="C71" s="199"/>
      <c r="D71" s="348">
        <f t="shared" ref="D71:G71" si="7">SUM(D50:D70)</f>
        <v>1994170.9799999997</v>
      </c>
      <c r="E71" s="348">
        <f t="shared" si="7"/>
        <v>4337422.68</v>
      </c>
      <c r="F71" s="348">
        <f t="shared" si="7"/>
        <v>271590.78999999998</v>
      </c>
      <c r="G71" s="348">
        <f t="shared" si="7"/>
        <v>6603184.4499999993</v>
      </c>
      <c r="H71" s="264"/>
      <c r="I71" s="199"/>
      <c r="J71" s="199"/>
      <c r="L71" s="199"/>
    </row>
    <row r="72" spans="1:13" ht="13.5" thickTop="1">
      <c r="A72" s="202"/>
      <c r="B72" s="199"/>
      <c r="C72" s="199"/>
      <c r="D72" s="350"/>
      <c r="E72" s="350"/>
      <c r="F72" s="350"/>
      <c r="G72" s="347"/>
      <c r="H72" s="264"/>
      <c r="I72" s="199"/>
      <c r="J72" s="199"/>
      <c r="L72" s="199"/>
    </row>
    <row r="73" spans="1:13" s="211" customFormat="1" ht="15">
      <c r="A73" s="302" t="s">
        <v>269</v>
      </c>
      <c r="B73" s="199"/>
      <c r="C73" s="199"/>
      <c r="D73" s="350"/>
      <c r="E73" s="350"/>
      <c r="F73" s="350"/>
      <c r="G73" s="347"/>
      <c r="H73" s="264"/>
      <c r="I73" s="199"/>
      <c r="J73" s="199"/>
      <c r="L73" s="199"/>
    </row>
    <row r="74" spans="1:13">
      <c r="A74" s="301" t="s">
        <v>677</v>
      </c>
      <c r="B74" s="199" t="s">
        <v>376</v>
      </c>
      <c r="C74" s="199"/>
      <c r="D74" s="345">
        <v>1153973</v>
      </c>
      <c r="E74" s="345"/>
      <c r="F74" s="345"/>
      <c r="G74" s="347">
        <f>SUM(D74:F74)</f>
        <v>1153973</v>
      </c>
      <c r="H74" s="264"/>
      <c r="I74" s="199" t="s">
        <v>351</v>
      </c>
      <c r="J74" s="199"/>
      <c r="K74" s="207" t="s">
        <v>757</v>
      </c>
      <c r="L74" s="199" t="s">
        <v>811</v>
      </c>
      <c r="M74" s="311">
        <f>+D74-D33</f>
        <v>261737</v>
      </c>
    </row>
    <row r="75" spans="1:13" hidden="1">
      <c r="A75" s="301" t="s">
        <v>756</v>
      </c>
      <c r="B75" s="199"/>
      <c r="C75" s="199"/>
      <c r="D75" s="345"/>
      <c r="E75" s="345"/>
      <c r="F75" s="345"/>
      <c r="G75" s="347">
        <f>SUM(D75:F75)</f>
        <v>0</v>
      </c>
      <c r="H75" s="264"/>
      <c r="I75" s="199"/>
      <c r="J75" s="199"/>
      <c r="L75" s="199"/>
    </row>
    <row r="76" spans="1:13" hidden="1">
      <c r="A76" s="301" t="s">
        <v>670</v>
      </c>
      <c r="B76" s="199" t="s">
        <v>375</v>
      </c>
      <c r="C76" s="199"/>
      <c r="D76" s="345"/>
      <c r="E76" s="345"/>
      <c r="F76" s="345"/>
      <c r="G76" s="347">
        <f>SUM(D76:F76)</f>
        <v>0</v>
      </c>
      <c r="H76" s="264"/>
      <c r="I76" s="199" t="s">
        <v>375</v>
      </c>
      <c r="J76" s="199"/>
      <c r="L76" s="199"/>
    </row>
    <row r="77" spans="1:13" hidden="1">
      <c r="A77" s="301" t="s">
        <v>678</v>
      </c>
      <c r="B77" s="199" t="s">
        <v>373</v>
      </c>
      <c r="C77" s="199"/>
      <c r="D77" s="345"/>
      <c r="E77" s="345"/>
      <c r="F77" s="345"/>
      <c r="G77" s="341"/>
      <c r="H77" s="264"/>
      <c r="I77" s="199" t="s">
        <v>373</v>
      </c>
      <c r="J77" s="199"/>
      <c r="L77" s="199"/>
    </row>
    <row r="78" spans="1:13">
      <c r="A78" s="301" t="s">
        <v>671</v>
      </c>
      <c r="B78" s="199"/>
      <c r="C78" s="199"/>
      <c r="D78" s="345"/>
      <c r="E78" s="345">
        <v>2200066</v>
      </c>
      <c r="F78" s="345">
        <v>2838</v>
      </c>
      <c r="G78" s="347">
        <f t="shared" ref="G78:G86" si="8">SUM(D78:F78)</f>
        <v>2202904</v>
      </c>
      <c r="H78" s="264"/>
      <c r="I78" s="199"/>
      <c r="J78" s="199"/>
      <c r="L78" s="199"/>
    </row>
    <row r="79" spans="1:13">
      <c r="A79" s="301" t="s">
        <v>672</v>
      </c>
      <c r="B79" s="199"/>
      <c r="C79" s="199"/>
      <c r="D79" s="345"/>
      <c r="E79" s="345">
        <v>942221</v>
      </c>
      <c r="F79" s="345"/>
      <c r="G79" s="347">
        <f t="shared" si="8"/>
        <v>942221</v>
      </c>
      <c r="H79" s="264"/>
      <c r="I79" s="199"/>
      <c r="J79" s="199"/>
      <c r="L79" s="199" t="s">
        <v>814</v>
      </c>
    </row>
    <row r="80" spans="1:13" hidden="1">
      <c r="A80" s="301" t="s">
        <v>673</v>
      </c>
      <c r="B80" s="199"/>
      <c r="C80" s="199"/>
      <c r="D80" s="345"/>
      <c r="E80" s="345"/>
      <c r="F80" s="345"/>
      <c r="G80" s="347">
        <f t="shared" si="8"/>
        <v>0</v>
      </c>
      <c r="H80" s="264"/>
      <c r="I80" s="199"/>
      <c r="J80" s="199"/>
      <c r="L80" s="199"/>
    </row>
    <row r="81" spans="1:13" hidden="1">
      <c r="A81" s="301" t="s">
        <v>674</v>
      </c>
      <c r="B81" s="199"/>
      <c r="C81" s="199"/>
      <c r="D81" s="345"/>
      <c r="E81" s="345"/>
      <c r="F81" s="345"/>
      <c r="G81" s="347">
        <f t="shared" si="8"/>
        <v>0</v>
      </c>
      <c r="H81" s="264"/>
      <c r="I81" s="199"/>
      <c r="J81" s="199"/>
      <c r="L81" s="199"/>
    </row>
    <row r="82" spans="1:13">
      <c r="A82" s="301" t="s">
        <v>775</v>
      </c>
      <c r="B82" s="199" t="s">
        <v>375</v>
      </c>
      <c r="C82" s="199"/>
      <c r="D82" s="345">
        <v>6509364</v>
      </c>
      <c r="E82" s="345"/>
      <c r="F82" s="345"/>
      <c r="G82" s="347">
        <f t="shared" si="8"/>
        <v>6509364</v>
      </c>
      <c r="H82" s="264"/>
      <c r="I82" s="199" t="s">
        <v>685</v>
      </c>
      <c r="J82" s="199"/>
      <c r="K82" s="265" t="s">
        <v>634</v>
      </c>
      <c r="L82" s="207" t="s">
        <v>753</v>
      </c>
      <c r="M82" s="297">
        <v>660</v>
      </c>
    </row>
    <row r="83" spans="1:13">
      <c r="A83" s="301" t="s">
        <v>754</v>
      </c>
      <c r="B83" s="199" t="s">
        <v>685</v>
      </c>
      <c r="C83" s="199"/>
      <c r="D83" s="345">
        <f>9328085-D70</f>
        <v>9049485</v>
      </c>
      <c r="E83" s="345"/>
      <c r="F83" s="345"/>
      <c r="G83" s="347">
        <f t="shared" si="8"/>
        <v>9049485</v>
      </c>
      <c r="H83" s="264"/>
      <c r="I83" s="199" t="s">
        <v>686</v>
      </c>
      <c r="J83" s="199"/>
      <c r="K83" s="265" t="s">
        <v>738</v>
      </c>
      <c r="L83" s="207" t="s">
        <v>755</v>
      </c>
      <c r="M83" s="297">
        <v>661</v>
      </c>
    </row>
    <row r="84" spans="1:13">
      <c r="A84" s="301" t="s">
        <v>675</v>
      </c>
      <c r="B84" s="199" t="s">
        <v>803</v>
      </c>
      <c r="C84" s="199"/>
      <c r="D84" s="345">
        <v>3880000</v>
      </c>
      <c r="E84" s="345"/>
      <c r="F84" s="345"/>
      <c r="G84" s="347">
        <f t="shared" si="8"/>
        <v>3880000</v>
      </c>
      <c r="H84" s="264"/>
      <c r="I84" s="199" t="s">
        <v>375</v>
      </c>
      <c r="J84" s="199"/>
      <c r="L84" s="199" t="s">
        <v>822</v>
      </c>
    </row>
    <row r="85" spans="1:13" hidden="1">
      <c r="A85" s="301" t="s">
        <v>676</v>
      </c>
      <c r="B85" s="199" t="s">
        <v>803</v>
      </c>
      <c r="C85" s="199"/>
      <c r="D85" s="345"/>
      <c r="E85" s="345"/>
      <c r="F85" s="345"/>
      <c r="G85" s="347">
        <f t="shared" si="8"/>
        <v>0</v>
      </c>
      <c r="H85" s="264"/>
      <c r="I85" s="199" t="s">
        <v>375</v>
      </c>
      <c r="J85" s="199"/>
      <c r="L85" s="199" t="s">
        <v>820</v>
      </c>
    </row>
    <row r="86" spans="1:13">
      <c r="A86" s="301" t="s">
        <v>348</v>
      </c>
      <c r="B86" s="199" t="s">
        <v>802</v>
      </c>
      <c r="C86" s="199"/>
      <c r="D86" s="345">
        <v>92915</v>
      </c>
      <c r="E86" s="345"/>
      <c r="F86" s="345"/>
      <c r="G86" s="347">
        <f t="shared" si="8"/>
        <v>92915</v>
      </c>
      <c r="H86" s="264"/>
      <c r="I86" s="199" t="s">
        <v>687</v>
      </c>
      <c r="J86" s="199"/>
      <c r="L86" s="312">
        <v>453</v>
      </c>
    </row>
    <row r="87" spans="1:13" ht="15.75" thickBot="1">
      <c r="A87" s="302" t="s">
        <v>270</v>
      </c>
      <c r="B87" s="199"/>
      <c r="C87" s="199"/>
      <c r="D87" s="348">
        <f t="shared" ref="D87:G87" si="9">SUM(D74:D86)</f>
        <v>20685737</v>
      </c>
      <c r="E87" s="348">
        <f t="shared" si="9"/>
        <v>3142287</v>
      </c>
      <c r="F87" s="348">
        <f t="shared" si="9"/>
        <v>2838</v>
      </c>
      <c r="G87" s="348">
        <f t="shared" si="9"/>
        <v>23830862</v>
      </c>
      <c r="H87" s="264"/>
      <c r="I87" s="199"/>
      <c r="J87" s="199"/>
      <c r="L87" s="199"/>
    </row>
    <row r="88" spans="1:13" ht="13.5" thickTop="1">
      <c r="A88" s="202"/>
      <c r="B88" s="199"/>
      <c r="C88" s="199"/>
      <c r="D88" s="350"/>
      <c r="E88" s="350"/>
      <c r="F88" s="350"/>
      <c r="G88" s="346"/>
      <c r="H88" s="264"/>
      <c r="I88" s="199"/>
      <c r="J88" s="199"/>
      <c r="L88" s="199"/>
    </row>
    <row r="89" spans="1:13" ht="15.75" thickBot="1">
      <c r="A89" s="302" t="s">
        <v>233</v>
      </c>
      <c r="B89" s="199"/>
      <c r="C89" s="198"/>
      <c r="D89" s="353">
        <f t="shared" ref="D89:G89" si="10">D71+D87</f>
        <v>22679907.98</v>
      </c>
      <c r="E89" s="353">
        <f t="shared" si="10"/>
        <v>7479709.6799999997</v>
      </c>
      <c r="F89" s="353">
        <f t="shared" si="10"/>
        <v>274428.78999999998</v>
      </c>
      <c r="G89" s="353">
        <f t="shared" si="10"/>
        <v>30434046.449999999</v>
      </c>
      <c r="H89" s="264"/>
      <c r="I89" s="198"/>
      <c r="J89" s="198"/>
      <c r="L89" s="199"/>
    </row>
    <row r="90" spans="1:13">
      <c r="A90" s="202"/>
      <c r="B90" s="199"/>
      <c r="C90" s="199"/>
      <c r="D90" s="350"/>
      <c r="E90" s="350"/>
      <c r="F90" s="350"/>
      <c r="G90" s="346"/>
      <c r="H90" s="264"/>
      <c r="I90" s="199"/>
      <c r="J90" s="199"/>
      <c r="L90" s="199"/>
    </row>
    <row r="91" spans="1:13" ht="15">
      <c r="A91" s="302" t="s">
        <v>370</v>
      </c>
      <c r="B91" s="199"/>
      <c r="C91" s="198"/>
      <c r="D91" s="356"/>
      <c r="E91" s="356"/>
      <c r="F91" s="356"/>
      <c r="G91" s="355"/>
      <c r="H91" s="264"/>
      <c r="I91" s="198" t="s">
        <v>351</v>
      </c>
      <c r="J91" s="198"/>
      <c r="L91" s="199"/>
    </row>
    <row r="92" spans="1:13" ht="25.5" hidden="1">
      <c r="A92" s="303" t="s">
        <v>772</v>
      </c>
      <c r="B92" s="199"/>
      <c r="C92" s="199"/>
      <c r="D92" s="350"/>
      <c r="E92" s="350"/>
      <c r="F92" s="350"/>
      <c r="G92" s="346">
        <f>SUM(D92:F92)</f>
        <v>0</v>
      </c>
      <c r="H92" s="264"/>
      <c r="I92" s="199"/>
      <c r="J92" s="199"/>
      <c r="K92" s="265" t="s">
        <v>660</v>
      </c>
      <c r="L92" s="207" t="s">
        <v>753</v>
      </c>
    </row>
    <row r="93" spans="1:13" ht="12.75" customHeight="1">
      <c r="A93" s="303" t="s">
        <v>773</v>
      </c>
      <c r="B93" s="199" t="s">
        <v>375</v>
      </c>
      <c r="C93" s="199"/>
      <c r="D93" s="350">
        <v>2301887</v>
      </c>
      <c r="E93" s="350"/>
      <c r="F93" s="350"/>
      <c r="G93" s="346">
        <f>SUM(D93:F93)</f>
        <v>2301887</v>
      </c>
      <c r="H93" s="264"/>
      <c r="I93" s="199" t="s">
        <v>685</v>
      </c>
      <c r="J93" s="199"/>
      <c r="K93" s="265" t="s">
        <v>795</v>
      </c>
      <c r="L93" s="207" t="s">
        <v>753</v>
      </c>
      <c r="M93" s="297">
        <v>751</v>
      </c>
    </row>
    <row r="94" spans="1:13" ht="12.75" customHeight="1">
      <c r="A94" s="303" t="s">
        <v>774</v>
      </c>
      <c r="B94" s="199" t="s">
        <v>685</v>
      </c>
      <c r="C94" s="199"/>
      <c r="D94" s="350">
        <v>359048</v>
      </c>
      <c r="E94" s="350"/>
      <c r="F94" s="350"/>
      <c r="G94" s="346">
        <f>SUM(D94:F94)</f>
        <v>359048</v>
      </c>
      <c r="H94" s="264"/>
      <c r="I94" s="199" t="s">
        <v>686</v>
      </c>
      <c r="J94" s="199"/>
      <c r="K94" s="265" t="s">
        <v>688</v>
      </c>
      <c r="L94" s="207" t="s">
        <v>753</v>
      </c>
      <c r="M94" s="297">
        <v>756</v>
      </c>
    </row>
    <row r="95" spans="1:13" ht="15.75" thickBot="1">
      <c r="A95" s="302" t="s">
        <v>647</v>
      </c>
      <c r="B95" s="199"/>
      <c r="C95" s="198"/>
      <c r="D95" s="353">
        <f>SUM(D92:D94)</f>
        <v>2660935</v>
      </c>
      <c r="E95" s="353">
        <f>SUM(E92:E94)</f>
        <v>0</v>
      </c>
      <c r="F95" s="353">
        <f>SUM(F92:F94)</f>
        <v>0</v>
      </c>
      <c r="G95" s="353">
        <f>SUM(D95:F95)</f>
        <v>2660935</v>
      </c>
      <c r="H95" s="264"/>
      <c r="I95" s="198"/>
      <c r="J95" s="198"/>
      <c r="L95" s="199"/>
    </row>
    <row r="96" spans="1:13">
      <c r="A96" s="202"/>
      <c r="B96" s="199"/>
      <c r="C96" s="199"/>
      <c r="D96" s="345"/>
      <c r="E96" s="345"/>
      <c r="F96" s="345"/>
      <c r="G96" s="346"/>
      <c r="H96" s="264"/>
      <c r="I96" s="199"/>
      <c r="J96" s="199"/>
      <c r="L96" s="199"/>
    </row>
    <row r="97" spans="1:15" ht="15">
      <c r="A97" s="302" t="s">
        <v>368</v>
      </c>
      <c r="B97" s="199"/>
      <c r="C97" s="198"/>
      <c r="D97" s="354"/>
      <c r="E97" s="356"/>
      <c r="F97" s="356"/>
      <c r="G97" s="355"/>
      <c r="H97" s="264"/>
      <c r="I97" s="198"/>
      <c r="J97" s="198"/>
      <c r="K97" s="207" t="s">
        <v>827</v>
      </c>
      <c r="L97" s="199" t="s">
        <v>828</v>
      </c>
      <c r="M97" s="199"/>
    </row>
    <row r="98" spans="1:15">
      <c r="A98" s="202" t="s">
        <v>623</v>
      </c>
      <c r="B98" s="199" t="s">
        <v>352</v>
      </c>
      <c r="C98" s="203"/>
      <c r="D98" s="345">
        <f>D31-D60-D84</f>
        <v>5246278.2799999993</v>
      </c>
      <c r="E98" s="345">
        <f>E31</f>
        <v>0</v>
      </c>
      <c r="F98" s="345">
        <f>F31</f>
        <v>0</v>
      </c>
      <c r="G98" s="346">
        <f t="shared" ref="G98:G105" si="11">SUM(D98:F98)</f>
        <v>5246278.2799999993</v>
      </c>
      <c r="H98" s="264"/>
      <c r="I98" s="203"/>
      <c r="J98" s="203"/>
      <c r="K98" s="207">
        <v>5246278</v>
      </c>
      <c r="L98" s="199">
        <f>+K98-D98</f>
        <v>-0.27999999932944775</v>
      </c>
      <c r="M98" s="199"/>
    </row>
    <row r="99" spans="1:15">
      <c r="A99" s="202" t="s">
        <v>532</v>
      </c>
      <c r="B99" s="199" t="s">
        <v>803</v>
      </c>
      <c r="C99" s="199"/>
      <c r="D99" s="345">
        <v>431750</v>
      </c>
      <c r="E99" s="345"/>
      <c r="F99" s="345"/>
      <c r="G99" s="346">
        <f t="shared" si="11"/>
        <v>431750</v>
      </c>
      <c r="H99" s="264"/>
      <c r="I99" s="199" t="s">
        <v>376</v>
      </c>
      <c r="J99" s="199"/>
      <c r="K99" s="207">
        <v>431750</v>
      </c>
      <c r="L99" s="199">
        <f t="shared" ref="L99:L106" si="12">+K99-D99</f>
        <v>0</v>
      </c>
      <c r="M99" s="312">
        <v>830</v>
      </c>
    </row>
    <row r="100" spans="1:15" hidden="1">
      <c r="A100" s="202" t="s">
        <v>533</v>
      </c>
      <c r="B100" s="199" t="s">
        <v>376</v>
      </c>
      <c r="C100" s="199"/>
      <c r="D100" s="345">
        <v>0</v>
      </c>
      <c r="E100" s="345"/>
      <c r="F100" s="345"/>
      <c r="G100" s="346">
        <f t="shared" si="11"/>
        <v>0</v>
      </c>
      <c r="H100" s="264"/>
      <c r="I100" s="199" t="s">
        <v>376</v>
      </c>
      <c r="J100" s="199"/>
      <c r="L100" s="199">
        <f t="shared" si="12"/>
        <v>0</v>
      </c>
      <c r="M100" s="199"/>
    </row>
    <row r="101" spans="1:15">
      <c r="A101" s="202" t="s">
        <v>275</v>
      </c>
      <c r="B101" s="199" t="s">
        <v>804</v>
      </c>
      <c r="C101" s="199"/>
      <c r="D101" s="345">
        <f>613055+699381</f>
        <v>1312436</v>
      </c>
      <c r="E101" s="345"/>
      <c r="F101" s="345"/>
      <c r="G101" s="346">
        <f t="shared" si="11"/>
        <v>1312436</v>
      </c>
      <c r="H101" s="264"/>
      <c r="I101" s="199" t="s">
        <v>376</v>
      </c>
      <c r="J101" s="199"/>
      <c r="K101" s="207">
        <v>1312436</v>
      </c>
      <c r="L101" s="199">
        <f t="shared" si="12"/>
        <v>0</v>
      </c>
      <c r="M101" s="199" t="s">
        <v>823</v>
      </c>
    </row>
    <row r="102" spans="1:15" s="211" customFormat="1">
      <c r="A102" s="202" t="s">
        <v>539</v>
      </c>
      <c r="B102" s="199" t="s">
        <v>373</v>
      </c>
      <c r="C102" s="199"/>
      <c r="D102" s="345"/>
      <c r="E102" s="345">
        <v>15828163.48</v>
      </c>
      <c r="F102" s="345">
        <v>4730910.4400000004</v>
      </c>
      <c r="G102" s="346">
        <f t="shared" si="11"/>
        <v>20559073.920000002</v>
      </c>
      <c r="H102" s="264"/>
      <c r="I102" s="199"/>
      <c r="J102" s="199"/>
      <c r="L102" s="199">
        <f t="shared" si="12"/>
        <v>0</v>
      </c>
      <c r="M102" s="199"/>
    </row>
    <row r="103" spans="1:15" hidden="1">
      <c r="A103" s="202" t="s">
        <v>534</v>
      </c>
      <c r="B103" s="199"/>
      <c r="C103" s="199"/>
      <c r="D103" s="345"/>
      <c r="E103" s="345"/>
      <c r="F103" s="345"/>
      <c r="G103" s="346">
        <f t="shared" si="11"/>
        <v>0</v>
      </c>
      <c r="H103" s="264"/>
      <c r="I103" s="199"/>
      <c r="J103" s="199"/>
      <c r="L103" s="199">
        <f t="shared" si="12"/>
        <v>0</v>
      </c>
      <c r="M103" s="199"/>
    </row>
    <row r="104" spans="1:15">
      <c r="A104" s="202" t="s">
        <v>349</v>
      </c>
      <c r="B104" s="199" t="s">
        <v>802</v>
      </c>
      <c r="C104" s="199"/>
      <c r="D104" s="345">
        <f>-D86</f>
        <v>-92915</v>
      </c>
      <c r="E104" s="345">
        <f>E35</f>
        <v>0</v>
      </c>
      <c r="F104" s="345">
        <f>F35</f>
        <v>0</v>
      </c>
      <c r="G104" s="346">
        <f t="shared" si="11"/>
        <v>-92915</v>
      </c>
      <c r="H104" s="264"/>
      <c r="I104" s="199" t="s">
        <v>374</v>
      </c>
      <c r="J104" s="199"/>
      <c r="K104" s="207">
        <v>-92915</v>
      </c>
      <c r="L104" s="199">
        <f t="shared" si="12"/>
        <v>0</v>
      </c>
      <c r="M104" s="199"/>
    </row>
    <row r="105" spans="1:15">
      <c r="A105" s="304" t="s">
        <v>0</v>
      </c>
      <c r="B105" s="199" t="s">
        <v>804</v>
      </c>
      <c r="C105" s="199"/>
      <c r="D105" s="345">
        <f>D40+D46-D89-D95-D98-D99-D100-D101-D102-D103-D104</f>
        <v>-5442288.8900000025</v>
      </c>
      <c r="E105" s="345">
        <v>0</v>
      </c>
      <c r="F105" s="345">
        <v>0</v>
      </c>
      <c r="G105" s="346">
        <f t="shared" si="11"/>
        <v>-5442288.8900000025</v>
      </c>
      <c r="H105" s="264"/>
      <c r="I105" s="199"/>
      <c r="J105" s="199"/>
      <c r="K105" s="207">
        <v>-5749164</v>
      </c>
      <c r="L105" s="199">
        <f t="shared" si="12"/>
        <v>-306875.10999999754</v>
      </c>
      <c r="M105" s="199">
        <v>3606875</v>
      </c>
      <c r="N105" s="207">
        <v>306875</v>
      </c>
      <c r="O105" s="207">
        <f>+N105+L105</f>
        <v>-0.1099999975413084</v>
      </c>
    </row>
    <row r="106" spans="1:15" ht="15.75" thickBot="1">
      <c r="A106" s="305" t="s">
        <v>371</v>
      </c>
      <c r="B106" s="199"/>
      <c r="C106" s="198"/>
      <c r="D106" s="357">
        <f t="shared" ref="D106:G106" si="13">SUM(D98:D105)</f>
        <v>1455260.3899999969</v>
      </c>
      <c r="E106" s="357">
        <f t="shared" si="13"/>
        <v>15828163.48</v>
      </c>
      <c r="F106" s="357">
        <f t="shared" si="13"/>
        <v>4730910.4400000004</v>
      </c>
      <c r="G106" s="357">
        <f t="shared" si="13"/>
        <v>22014334.310000002</v>
      </c>
      <c r="H106" s="264"/>
      <c r="I106" s="198"/>
      <c r="J106" s="198"/>
      <c r="K106" s="207">
        <v>1455260</v>
      </c>
      <c r="L106" s="199">
        <f t="shared" si="12"/>
        <v>-0.38999999687075615</v>
      </c>
    </row>
    <row r="107" spans="1:15">
      <c r="A107" s="378"/>
      <c r="B107" s="199"/>
      <c r="C107" s="199"/>
      <c r="D107" s="346"/>
      <c r="E107" s="346"/>
      <c r="F107" s="346"/>
      <c r="G107" s="346"/>
      <c r="H107" s="264"/>
      <c r="I107" s="199"/>
      <c r="J107" s="199"/>
      <c r="L107" s="199"/>
    </row>
    <row r="108" spans="1:15">
      <c r="A108" s="306" t="s">
        <v>383</v>
      </c>
      <c r="B108" s="199"/>
      <c r="C108" s="205"/>
      <c r="D108" s="358">
        <f t="shared" ref="D108:G108" si="14">D40+D46-D89-D95-D106</f>
        <v>0</v>
      </c>
      <c r="E108" s="358">
        <f t="shared" si="14"/>
        <v>0</v>
      </c>
      <c r="F108" s="358">
        <f t="shared" si="14"/>
        <v>0</v>
      </c>
      <c r="G108" s="358">
        <f t="shared" si="14"/>
        <v>0</v>
      </c>
      <c r="H108" s="264"/>
      <c r="I108" s="205"/>
      <c r="J108" s="205"/>
      <c r="L108" s="199"/>
    </row>
    <row r="109" spans="1:15">
      <c r="A109" s="203"/>
      <c r="B109" s="199"/>
      <c r="C109" s="199"/>
      <c r="D109" s="346"/>
      <c r="E109" s="346"/>
      <c r="F109" s="346"/>
      <c r="G109" s="346"/>
      <c r="H109" s="264"/>
      <c r="I109" s="199"/>
      <c r="J109" s="199"/>
      <c r="L109" s="199"/>
    </row>
    <row r="110" spans="1:15">
      <c r="A110" s="203"/>
      <c r="B110" s="199"/>
      <c r="C110" s="199"/>
      <c r="D110" s="346"/>
      <c r="E110" s="346"/>
      <c r="F110" s="346"/>
      <c r="G110" s="346"/>
      <c r="H110" s="264"/>
      <c r="I110" s="199"/>
      <c r="J110" s="199"/>
      <c r="L110" s="199"/>
    </row>
    <row r="111" spans="1:15">
      <c r="A111" s="307" t="s">
        <v>690</v>
      </c>
      <c r="B111" s="199"/>
      <c r="C111"/>
      <c r="D111" s="359">
        <v>0</v>
      </c>
      <c r="E111" s="360"/>
      <c r="F111" s="360"/>
      <c r="G111" s="360"/>
      <c r="H111" s="264"/>
      <c r="I111" s="195"/>
      <c r="J111" s="195"/>
      <c r="L111" s="199"/>
    </row>
    <row r="112" spans="1:15">
      <c r="A112" s="307" t="s">
        <v>689</v>
      </c>
      <c r="B112" s="199"/>
      <c r="C112" s="195"/>
      <c r="D112" s="359">
        <v>0</v>
      </c>
      <c r="E112" s="360"/>
      <c r="F112" s="360"/>
      <c r="G112" s="360"/>
      <c r="H112" s="264"/>
      <c r="I112" s="195"/>
      <c r="J112" s="195"/>
    </row>
    <row r="113" spans="1:10">
      <c r="A113" s="307" t="s">
        <v>632</v>
      </c>
      <c r="B113" s="199"/>
      <c r="C113"/>
      <c r="D113" s="359">
        <v>0</v>
      </c>
      <c r="E113" s="360"/>
      <c r="F113" s="360"/>
      <c r="G113" s="360"/>
      <c r="H113" s="264"/>
      <c r="I113" s="195"/>
      <c r="J113" s="195"/>
    </row>
    <row r="114" spans="1:10" ht="13.5" thickBot="1">
      <c r="A114" s="307" t="s">
        <v>633</v>
      </c>
      <c r="B114" s="199"/>
      <c r="C114"/>
      <c r="D114" s="361">
        <f>SUM(D111:D113)</f>
        <v>0</v>
      </c>
      <c r="E114" s="346"/>
      <c r="F114" s="346"/>
      <c r="G114" s="346"/>
      <c r="H114" s="264"/>
      <c r="I114" s="195"/>
      <c r="J114" s="195"/>
    </row>
    <row r="115" spans="1:10" ht="13.5" thickTop="1">
      <c r="A115" s="199"/>
      <c r="B115" s="199"/>
      <c r="C115"/>
      <c r="D115" s="362"/>
      <c r="E115" s="346"/>
      <c r="F115" s="346"/>
      <c r="G115" s="346"/>
      <c r="H115" s="264"/>
      <c r="I115" s="195"/>
      <c r="J115" s="195"/>
    </row>
    <row r="116" spans="1:10" ht="13.5" thickBot="1">
      <c r="A116" s="307" t="s">
        <v>661</v>
      </c>
      <c r="B116" s="199"/>
      <c r="C116"/>
      <c r="D116" s="361">
        <f>+D105</f>
        <v>-5442288.8900000025</v>
      </c>
      <c r="E116" s="346"/>
      <c r="F116" s="346"/>
      <c r="G116" s="346"/>
      <c r="H116" s="264"/>
      <c r="I116" s="195"/>
      <c r="J116" s="195"/>
    </row>
    <row r="117" spans="1:10" ht="13.5" thickTop="1">
      <c r="A117" s="308" t="s">
        <v>383</v>
      </c>
      <c r="B117" s="199"/>
      <c r="C117"/>
      <c r="D117" s="363">
        <f>+D114-D116</f>
        <v>5442288.8900000025</v>
      </c>
      <c r="E117" s="346"/>
      <c r="F117" s="346"/>
      <c r="G117" s="346"/>
      <c r="H117" s="264"/>
      <c r="I117" s="195"/>
      <c r="J117" s="195"/>
    </row>
    <row r="118" spans="1:10">
      <c r="B118"/>
      <c r="C118"/>
      <c r="H118" s="264"/>
      <c r="I118" s="195"/>
      <c r="J118" s="195"/>
    </row>
    <row r="119" spans="1:10">
      <c r="I119" s="211"/>
      <c r="J119" s="211"/>
    </row>
    <row r="120" spans="1:10">
      <c r="I120" s="211"/>
      <c r="J120" s="211"/>
    </row>
  </sheetData>
  <mergeCells count="7">
    <mergeCell ref="K1:O4"/>
    <mergeCell ref="B5:C5"/>
    <mergeCell ref="A1:G1"/>
    <mergeCell ref="A2:G2"/>
    <mergeCell ref="A3:G3"/>
    <mergeCell ref="E4:G4"/>
    <mergeCell ref="I5:J5"/>
  </mergeCells>
  <printOptions horizontalCentered="1"/>
  <pageMargins left="0.25" right="0.25" top="0.5" bottom="0.5" header="0.5" footer="0.25"/>
  <pageSetup scale="95" fitToHeight="2" orientation="portrait" r:id="rId1"/>
  <headerFooter alignWithMargins="0">
    <oddFooter>&amp;CThe accompanying notes are an integral part of the financial statements.</oddFooter>
  </headerFooter>
  <rowBreaks count="1" manualBreakCount="1">
    <brk id="72" max="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L62"/>
  <sheetViews>
    <sheetView topLeftCell="A22" zoomScale="120" zoomScaleNormal="120" zoomScaleSheetLayoutView="100" workbookViewId="0">
      <selection activeCell="C5" sqref="C5"/>
    </sheetView>
  </sheetViews>
  <sheetFormatPr defaultColWidth="8.85546875" defaultRowHeight="12.75"/>
  <cols>
    <col min="1" max="1" width="38.28515625" style="207" customWidth="1"/>
    <col min="2" max="2" width="5.28515625" style="207" hidden="1" customWidth="1"/>
    <col min="3" max="3" width="8.140625" style="207" bestFit="1" customWidth="1"/>
    <col min="4" max="4" width="12" style="211" bestFit="1" customWidth="1"/>
    <col min="5" max="5" width="14.42578125" style="211" bestFit="1" customWidth="1"/>
    <col min="6" max="6" width="15.5703125" style="211" bestFit="1" customWidth="1"/>
    <col min="7" max="7" width="12" style="211" bestFit="1" customWidth="1"/>
    <col min="8" max="8" width="8.85546875" style="207"/>
    <col min="9" max="9" width="46.42578125" style="207" bestFit="1" customWidth="1"/>
    <col min="10" max="16384" width="8.85546875" style="207"/>
  </cols>
  <sheetData>
    <row r="1" spans="1:12" s="366" customFormat="1">
      <c r="A1" s="436" t="str">
        <f>+'NET POSITION'!A1:G1</f>
        <v>Educational Service District #113</v>
      </c>
      <c r="B1" s="436"/>
      <c r="C1" s="436"/>
      <c r="D1" s="436"/>
      <c r="E1" s="436"/>
      <c r="F1" s="436"/>
      <c r="G1" s="436"/>
    </row>
    <row r="2" spans="1:12" s="366" customFormat="1">
      <c r="A2" s="437" t="s">
        <v>377</v>
      </c>
      <c r="B2" s="437"/>
      <c r="C2" s="437"/>
      <c r="D2" s="437"/>
      <c r="E2" s="437"/>
      <c r="F2" s="437"/>
      <c r="G2" s="437"/>
    </row>
    <row r="3" spans="1:12" s="366" customFormat="1">
      <c r="A3" s="437" t="s">
        <v>834</v>
      </c>
      <c r="B3" s="437"/>
      <c r="C3" s="437"/>
      <c r="D3" s="437"/>
      <c r="E3" s="437"/>
      <c r="F3" s="437"/>
      <c r="G3" s="437"/>
    </row>
    <row r="4" spans="1:12" ht="7.5" customHeight="1">
      <c r="A4" s="217"/>
      <c r="B4" s="217"/>
      <c r="C4" s="217"/>
      <c r="D4" s="440"/>
      <c r="E4" s="440"/>
      <c r="F4" s="440"/>
      <c r="G4" s="440"/>
      <c r="K4" s="366"/>
      <c r="L4" s="366"/>
    </row>
    <row r="5" spans="1:12" s="369" customFormat="1" ht="63.95" customHeight="1">
      <c r="C5" s="420" t="s">
        <v>250</v>
      </c>
      <c r="D5" s="364" t="s">
        <v>251</v>
      </c>
      <c r="E5" s="365" t="s">
        <v>282</v>
      </c>
      <c r="F5" s="365" t="s">
        <v>281</v>
      </c>
      <c r="G5" s="365" t="s">
        <v>381</v>
      </c>
      <c r="K5" s="366"/>
      <c r="L5" s="366"/>
    </row>
    <row r="6" spans="1:12">
      <c r="A6" s="215" t="s">
        <v>1</v>
      </c>
      <c r="B6" s="215"/>
      <c r="C6" s="215"/>
      <c r="D6" s="214"/>
      <c r="E6" s="214"/>
      <c r="F6" s="214"/>
      <c r="G6" s="214"/>
      <c r="K6" s="366"/>
      <c r="L6" s="366"/>
    </row>
    <row r="7" spans="1:12">
      <c r="A7" s="213" t="s">
        <v>243</v>
      </c>
      <c r="B7" s="213"/>
      <c r="C7" s="213"/>
      <c r="D7" s="335">
        <f>1589939.05-D40</f>
        <v>1403826.3900000001</v>
      </c>
      <c r="E7" s="335"/>
      <c r="F7" s="335"/>
      <c r="G7" s="336">
        <f t="shared" ref="G7:G15" si="0">SUM(D7:F7)</f>
        <v>1403826.3900000001</v>
      </c>
      <c r="K7" s="366"/>
      <c r="L7" s="366"/>
    </row>
    <row r="8" spans="1:12">
      <c r="A8" s="213" t="s">
        <v>283</v>
      </c>
      <c r="B8" s="213"/>
      <c r="C8" s="213"/>
      <c r="D8" s="335">
        <f>7343981.98-D9</f>
        <v>6410854.9500000002</v>
      </c>
      <c r="E8" s="335"/>
      <c r="F8" s="335"/>
      <c r="G8" s="336">
        <f t="shared" si="0"/>
        <v>6410854.9500000002</v>
      </c>
      <c r="K8" s="366"/>
      <c r="L8" s="366"/>
    </row>
    <row r="9" spans="1:12">
      <c r="A9" s="208" t="s">
        <v>284</v>
      </c>
      <c r="B9" s="208"/>
      <c r="C9" s="208"/>
      <c r="D9" s="335">
        <f>+REVENUE!E22</f>
        <v>933127.03</v>
      </c>
      <c r="E9" s="335"/>
      <c r="F9" s="335"/>
      <c r="G9" s="336">
        <f t="shared" si="0"/>
        <v>933127.03</v>
      </c>
      <c r="I9" s="314" t="s">
        <v>830</v>
      </c>
    </row>
    <row r="10" spans="1:12">
      <c r="A10" s="213" t="s">
        <v>285</v>
      </c>
      <c r="B10" s="213"/>
      <c r="C10" s="213"/>
      <c r="D10" s="335">
        <v>10471818.029999999</v>
      </c>
      <c r="E10" s="335"/>
      <c r="F10" s="335"/>
      <c r="G10" s="336">
        <f t="shared" si="0"/>
        <v>10471818.029999999</v>
      </c>
    </row>
    <row r="11" spans="1:12">
      <c r="A11" s="213" t="s">
        <v>286</v>
      </c>
      <c r="B11" s="213"/>
      <c r="C11" s="213"/>
      <c r="D11" s="335">
        <v>8537362.6899999995</v>
      </c>
      <c r="E11" s="335"/>
      <c r="F11" s="335"/>
      <c r="G11" s="336">
        <f t="shared" si="0"/>
        <v>8537362.6899999995</v>
      </c>
    </row>
    <row r="12" spans="1:12">
      <c r="A12" s="213" t="s">
        <v>287</v>
      </c>
      <c r="B12" s="213"/>
      <c r="C12" s="213"/>
      <c r="D12" s="335">
        <v>10261211.52</v>
      </c>
      <c r="E12" s="335"/>
      <c r="F12" s="335"/>
      <c r="G12" s="336">
        <f t="shared" si="0"/>
        <v>10261211.52</v>
      </c>
    </row>
    <row r="13" spans="1:12">
      <c r="A13" s="213" t="s">
        <v>259</v>
      </c>
      <c r="B13" s="213"/>
      <c r="C13" s="213"/>
      <c r="D13" s="335"/>
      <c r="E13" s="335">
        <v>7548077.3499999996</v>
      </c>
      <c r="F13" s="335">
        <v>527857.61</v>
      </c>
      <c r="G13" s="336">
        <f t="shared" si="0"/>
        <v>8075934.96</v>
      </c>
    </row>
    <row r="14" spans="1:12" hidden="1">
      <c r="A14" s="213" t="s">
        <v>65</v>
      </c>
      <c r="B14" s="213"/>
      <c r="C14" s="213"/>
      <c r="D14" s="335"/>
      <c r="E14" s="335"/>
      <c r="F14" s="335"/>
      <c r="G14" s="336">
        <f t="shared" si="0"/>
        <v>0</v>
      </c>
    </row>
    <row r="15" spans="1:12" hidden="1">
      <c r="A15" s="213" t="s">
        <v>66</v>
      </c>
      <c r="B15" s="213"/>
      <c r="C15" s="213"/>
      <c r="D15" s="335"/>
      <c r="E15" s="335"/>
      <c r="F15" s="335"/>
      <c r="G15" s="336">
        <f t="shared" si="0"/>
        <v>0</v>
      </c>
    </row>
    <row r="16" spans="1:12" ht="13.5" thickBot="1">
      <c r="A16" s="210" t="s">
        <v>288</v>
      </c>
      <c r="B16" s="210"/>
      <c r="C16" s="210"/>
      <c r="D16" s="337">
        <f>SUM(D7:D15)</f>
        <v>38018200.609999999</v>
      </c>
      <c r="E16" s="337">
        <f t="shared" ref="E16:G16" si="1">SUM(E7:E15)</f>
        <v>7548077.3499999996</v>
      </c>
      <c r="F16" s="337">
        <f t="shared" si="1"/>
        <v>527857.61</v>
      </c>
      <c r="G16" s="337">
        <f t="shared" si="1"/>
        <v>46094135.57</v>
      </c>
    </row>
    <row r="17" spans="1:9" ht="13.5" thickTop="1">
      <c r="A17" s="210"/>
      <c r="B17" s="210"/>
      <c r="C17" s="210"/>
      <c r="D17" s="338"/>
      <c r="E17" s="338"/>
      <c r="F17" s="338"/>
      <c r="G17" s="336"/>
    </row>
    <row r="18" spans="1:9">
      <c r="A18" s="209" t="s">
        <v>2</v>
      </c>
      <c r="B18" s="209"/>
      <c r="C18" s="209"/>
      <c r="D18" s="339"/>
      <c r="E18" s="339"/>
      <c r="F18" s="339"/>
      <c r="G18" s="340"/>
    </row>
    <row r="19" spans="1:9">
      <c r="A19" s="213" t="s">
        <v>298</v>
      </c>
      <c r="B19" s="213"/>
      <c r="C19" s="213"/>
      <c r="D19" s="335">
        <f>2786207+D45+D41-D31+D44</f>
        <v>2112979.1500000004</v>
      </c>
      <c r="E19" s="335">
        <v>1484487.65</v>
      </c>
      <c r="F19" s="335">
        <v>43839.91</v>
      </c>
      <c r="G19" s="336">
        <f>SUM(D19:F19)</f>
        <v>3641306.7100000004</v>
      </c>
    </row>
    <row r="20" spans="1:9">
      <c r="A20" s="213" t="s">
        <v>535</v>
      </c>
      <c r="B20" s="213"/>
      <c r="C20" s="213"/>
      <c r="D20" s="335">
        <v>21723090</v>
      </c>
      <c r="E20" s="335"/>
      <c r="F20" s="335"/>
      <c r="G20" s="336">
        <f>SUM(D20:F20)</f>
        <v>21723090</v>
      </c>
    </row>
    <row r="21" spans="1:9">
      <c r="A21" s="213" t="s">
        <v>289</v>
      </c>
      <c r="B21" s="213"/>
      <c r="C21" s="213"/>
      <c r="D21" s="335">
        <v>11234917</v>
      </c>
      <c r="E21" s="335"/>
      <c r="F21" s="335"/>
      <c r="G21" s="336">
        <f>SUM(D21:F21)</f>
        <v>11234917</v>
      </c>
    </row>
    <row r="22" spans="1:9">
      <c r="A22" s="212" t="s">
        <v>292</v>
      </c>
      <c r="B22" s="212"/>
      <c r="C22" s="212"/>
      <c r="D22" s="335"/>
      <c r="E22" s="335"/>
      <c r="F22" s="335"/>
      <c r="G22" s="341"/>
      <c r="H22" s="211"/>
    </row>
    <row r="23" spans="1:9">
      <c r="A23" s="222" t="s">
        <v>293</v>
      </c>
      <c r="B23" s="222"/>
      <c r="C23" s="222"/>
      <c r="D23" s="335"/>
      <c r="E23" s="335">
        <v>3683412.76</v>
      </c>
      <c r="F23" s="335">
        <v>484409.25</v>
      </c>
      <c r="G23" s="336">
        <f>SUM(D23:F23)</f>
        <v>4167822.01</v>
      </c>
      <c r="H23" s="211"/>
    </row>
    <row r="24" spans="1:9">
      <c r="A24" s="222" t="s">
        <v>294</v>
      </c>
      <c r="B24" s="222"/>
      <c r="C24" s="222"/>
      <c r="D24" s="335"/>
      <c r="E24" s="335">
        <v>-204000</v>
      </c>
      <c r="F24" s="335">
        <v>55981</v>
      </c>
      <c r="G24" s="336">
        <f>SUM(D24:F24)</f>
        <v>-148019</v>
      </c>
      <c r="H24" s="211"/>
    </row>
    <row r="25" spans="1:9">
      <c r="A25" s="212" t="s">
        <v>279</v>
      </c>
      <c r="B25" s="212"/>
      <c r="C25" s="212"/>
      <c r="D25" s="335"/>
      <c r="E25" s="335"/>
      <c r="F25" s="335"/>
      <c r="G25" s="341"/>
      <c r="H25" s="211"/>
    </row>
    <row r="26" spans="1:9" hidden="1">
      <c r="A26" s="222" t="s">
        <v>295</v>
      </c>
      <c r="B26" s="222"/>
      <c r="C26" s="222"/>
      <c r="D26" s="335"/>
      <c r="E26" s="335"/>
      <c r="F26" s="335"/>
      <c r="G26" s="336">
        <f t="shared" ref="G26:G34" si="2">SUM(D26:F26)</f>
        <v>0</v>
      </c>
      <c r="H26" s="211"/>
    </row>
    <row r="27" spans="1:9">
      <c r="A27" s="222" t="s">
        <v>296</v>
      </c>
      <c r="B27" s="222"/>
      <c r="C27" s="222"/>
      <c r="D27" s="335"/>
      <c r="E27" s="335">
        <v>10000</v>
      </c>
      <c r="F27" s="335">
        <v>26000</v>
      </c>
      <c r="G27" s="336">
        <f t="shared" si="2"/>
        <v>36000</v>
      </c>
      <c r="H27" s="211"/>
    </row>
    <row r="28" spans="1:9">
      <c r="A28" s="213" t="s">
        <v>297</v>
      </c>
      <c r="B28" s="213"/>
      <c r="C28" s="213"/>
      <c r="D28" s="335"/>
      <c r="E28" s="335">
        <v>267453</v>
      </c>
      <c r="F28" s="335"/>
      <c r="G28" s="336">
        <f t="shared" si="2"/>
        <v>267453</v>
      </c>
    </row>
    <row r="29" spans="1:9">
      <c r="A29" s="213" t="s">
        <v>67</v>
      </c>
      <c r="B29" s="213"/>
      <c r="C29" s="213"/>
      <c r="D29" s="335"/>
      <c r="E29" s="335">
        <v>51250</v>
      </c>
      <c r="F29" s="335">
        <v>44244</v>
      </c>
      <c r="G29" s="336">
        <f t="shared" si="2"/>
        <v>95494</v>
      </c>
    </row>
    <row r="30" spans="1:9">
      <c r="A30" s="213" t="s">
        <v>299</v>
      </c>
      <c r="B30" s="213"/>
      <c r="C30" s="213"/>
      <c r="D30" s="335"/>
      <c r="E30" s="335">
        <v>594332.78</v>
      </c>
      <c r="F30" s="335"/>
      <c r="G30" s="336">
        <f t="shared" si="2"/>
        <v>594332.78</v>
      </c>
    </row>
    <row r="31" spans="1:9">
      <c r="A31" s="213" t="s">
        <v>290</v>
      </c>
      <c r="B31" s="213"/>
      <c r="C31" s="213"/>
      <c r="D31" s="335">
        <f>+'Expenditure Matrix'!D58</f>
        <v>436153.51</v>
      </c>
      <c r="E31" s="335"/>
      <c r="F31" s="335"/>
      <c r="G31" s="336">
        <f t="shared" si="2"/>
        <v>436153.51</v>
      </c>
      <c r="I31" s="313" t="s">
        <v>829</v>
      </c>
    </row>
    <row r="32" spans="1:9">
      <c r="A32" s="213" t="s">
        <v>291</v>
      </c>
      <c r="B32" s="213"/>
      <c r="C32" s="213"/>
      <c r="D32" s="335"/>
      <c r="E32" s="335">
        <f>98286.52+59342.57+7000</f>
        <v>164629.09</v>
      </c>
      <c r="F32" s="335"/>
      <c r="G32" s="336">
        <f t="shared" si="2"/>
        <v>164629.09</v>
      </c>
      <c r="I32" s="275" t="s">
        <v>770</v>
      </c>
    </row>
    <row r="33" spans="1:9" hidden="1">
      <c r="A33" s="276" t="s">
        <v>760</v>
      </c>
      <c r="B33" s="212"/>
      <c r="C33" s="212"/>
      <c r="D33" s="335"/>
      <c r="E33" s="335"/>
      <c r="F33" s="335"/>
      <c r="G33" s="336">
        <f t="shared" si="2"/>
        <v>0</v>
      </c>
      <c r="I33" s="266" t="s">
        <v>655</v>
      </c>
    </row>
    <row r="34" spans="1:9" hidden="1">
      <c r="A34" s="276" t="s">
        <v>761</v>
      </c>
      <c r="B34" s="212"/>
      <c r="C34" s="212"/>
      <c r="D34" s="335"/>
      <c r="E34" s="335"/>
      <c r="F34" s="335"/>
      <c r="G34" s="336">
        <f t="shared" si="2"/>
        <v>0</v>
      </c>
      <c r="I34" s="266" t="s">
        <v>691</v>
      </c>
    </row>
    <row r="35" spans="1:9" ht="13.5" thickBot="1">
      <c r="A35" s="210" t="s">
        <v>13</v>
      </c>
      <c r="B35" s="210"/>
      <c r="C35" s="210"/>
      <c r="D35" s="337">
        <f>SUM(D19:D34)</f>
        <v>35507139.659999996</v>
      </c>
      <c r="E35" s="337">
        <f t="shared" ref="E35:F35" si="3">SUM(E19:E34)</f>
        <v>6051565.2800000003</v>
      </c>
      <c r="F35" s="337">
        <f t="shared" si="3"/>
        <v>654474.16</v>
      </c>
      <c r="G35" s="337">
        <f>SUM(G19:G34)</f>
        <v>42213179.100000001</v>
      </c>
    </row>
    <row r="36" spans="1:9" ht="13.5" thickTop="1">
      <c r="A36" s="208"/>
      <c r="B36" s="208"/>
      <c r="C36" s="208"/>
      <c r="D36" s="335"/>
      <c r="E36" s="335"/>
      <c r="F36" s="335"/>
      <c r="G36" s="336"/>
    </row>
    <row r="37" spans="1:9" ht="13.5" thickBot="1">
      <c r="A37" s="210" t="s">
        <v>11</v>
      </c>
      <c r="B37" s="210"/>
      <c r="C37" s="210"/>
      <c r="D37" s="342">
        <f>D16-D35</f>
        <v>2511060.950000003</v>
      </c>
      <c r="E37" s="342">
        <f t="shared" ref="E37:G37" si="4">E16-E35</f>
        <v>1496512.0699999994</v>
      </c>
      <c r="F37" s="342">
        <f t="shared" si="4"/>
        <v>-126616.55000000005</v>
      </c>
      <c r="G37" s="342">
        <f t="shared" si="4"/>
        <v>3880956.4699999988</v>
      </c>
    </row>
    <row r="38" spans="1:9">
      <c r="A38" s="210"/>
      <c r="B38" s="210"/>
      <c r="C38" s="210"/>
      <c r="D38" s="335"/>
      <c r="E38" s="335"/>
      <c r="F38" s="335"/>
      <c r="G38" s="336"/>
    </row>
    <row r="39" spans="1:9">
      <c r="A39" s="209" t="s">
        <v>300</v>
      </c>
      <c r="B39" s="209"/>
      <c r="C39" s="209"/>
      <c r="D39" s="343"/>
      <c r="E39" s="339"/>
      <c r="F39" s="339"/>
      <c r="G39" s="340"/>
    </row>
    <row r="40" spans="1:9">
      <c r="A40" s="213" t="s">
        <v>301</v>
      </c>
      <c r="B40" s="213"/>
      <c r="C40" s="213"/>
      <c r="D40" s="335">
        <f>+REVENUE!E11</f>
        <v>186112.66</v>
      </c>
      <c r="E40" s="335">
        <v>415710.12</v>
      </c>
      <c r="F40" s="335">
        <v>92133.21</v>
      </c>
      <c r="G40" s="336">
        <f t="shared" ref="G40:G47" si="5">SUM(D40:F40)</f>
        <v>693955.99</v>
      </c>
      <c r="I40" s="314" t="s">
        <v>830</v>
      </c>
    </row>
    <row r="41" spans="1:9">
      <c r="A41" s="213" t="s">
        <v>302</v>
      </c>
      <c r="B41" s="213"/>
      <c r="C41" s="213"/>
      <c r="D41" s="335">
        <f>-'Expenditure Matrix'!M56</f>
        <v>-204200</v>
      </c>
      <c r="E41" s="335"/>
      <c r="F41" s="335"/>
      <c r="G41" s="336">
        <f t="shared" si="5"/>
        <v>-204200</v>
      </c>
      <c r="I41" s="314" t="s">
        <v>831</v>
      </c>
    </row>
    <row r="42" spans="1:9" hidden="1">
      <c r="A42" s="213" t="s">
        <v>303</v>
      </c>
      <c r="B42" s="213"/>
      <c r="C42" s="213"/>
      <c r="D42" s="335"/>
      <c r="E42" s="335"/>
      <c r="F42" s="335"/>
      <c r="G42" s="336">
        <f t="shared" si="5"/>
        <v>0</v>
      </c>
      <c r="I42" s="314"/>
    </row>
    <row r="43" spans="1:9" hidden="1">
      <c r="A43" s="213" t="s">
        <v>304</v>
      </c>
      <c r="B43" s="213"/>
      <c r="C43" s="213"/>
      <c r="D43" s="335"/>
      <c r="E43" s="335"/>
      <c r="F43" s="335"/>
      <c r="G43" s="336">
        <f t="shared" si="5"/>
        <v>0</v>
      </c>
      <c r="I43" s="314"/>
    </row>
    <row r="44" spans="1:9">
      <c r="A44" s="213" t="s">
        <v>350</v>
      </c>
      <c r="B44" s="213"/>
      <c r="C44" s="213"/>
      <c r="D44" s="335">
        <v>8776</v>
      </c>
      <c r="E44" s="335"/>
      <c r="F44" s="335"/>
      <c r="G44" s="336">
        <f t="shared" si="5"/>
        <v>8776</v>
      </c>
      <c r="I44" s="313" t="s">
        <v>832</v>
      </c>
    </row>
    <row r="45" spans="1:9">
      <c r="A45" s="212" t="s">
        <v>571</v>
      </c>
      <c r="B45" s="212"/>
      <c r="C45" s="212"/>
      <c r="D45" s="335">
        <v>-41650.339999999997</v>
      </c>
      <c r="E45" s="335"/>
      <c r="F45" s="335"/>
      <c r="G45" s="336">
        <f t="shared" si="5"/>
        <v>-41650.339999999997</v>
      </c>
      <c r="I45" s="313" t="s">
        <v>833</v>
      </c>
    </row>
    <row r="46" spans="1:9" hidden="1">
      <c r="A46" s="213" t="s">
        <v>305</v>
      </c>
      <c r="B46" s="213"/>
      <c r="C46" s="213"/>
      <c r="D46" s="335"/>
      <c r="E46" s="335"/>
      <c r="F46" s="335"/>
      <c r="G46" s="336">
        <f t="shared" si="5"/>
        <v>0</v>
      </c>
    </row>
    <row r="47" spans="1:9" hidden="1">
      <c r="A47" s="213" t="s">
        <v>306</v>
      </c>
      <c r="B47" s="213"/>
      <c r="C47" s="213"/>
      <c r="D47" s="335"/>
      <c r="E47" s="335"/>
      <c r="F47" s="335"/>
      <c r="G47" s="336">
        <f t="shared" si="5"/>
        <v>0</v>
      </c>
    </row>
    <row r="48" spans="1:9" ht="13.5" thickBot="1">
      <c r="A48" s="210" t="s">
        <v>307</v>
      </c>
      <c r="B48" s="210"/>
      <c r="C48" s="210"/>
      <c r="D48" s="337">
        <f t="shared" ref="D48:G48" si="6">SUM(D40:D47)</f>
        <v>-50961.679999999993</v>
      </c>
      <c r="E48" s="337">
        <f t="shared" si="6"/>
        <v>415710.12</v>
      </c>
      <c r="F48" s="337">
        <f t="shared" si="6"/>
        <v>92133.21</v>
      </c>
      <c r="G48" s="337">
        <f t="shared" si="6"/>
        <v>456881.65</v>
      </c>
    </row>
    <row r="49" spans="1:7" ht="13.5" thickTop="1">
      <c r="A49" s="210"/>
      <c r="B49" s="210"/>
      <c r="C49" s="210"/>
      <c r="D49" s="343"/>
      <c r="E49" s="343"/>
      <c r="F49" s="343"/>
      <c r="G49" s="336"/>
    </row>
    <row r="50" spans="1:7" ht="13.5" thickBot="1">
      <c r="A50" s="210" t="s">
        <v>308</v>
      </c>
      <c r="B50" s="210"/>
      <c r="C50" s="210"/>
      <c r="D50" s="342">
        <f t="shared" ref="D50:G50" si="7">D37+D48</f>
        <v>2460099.2700000028</v>
      </c>
      <c r="E50" s="342">
        <f t="shared" si="7"/>
        <v>1912222.1899999995</v>
      </c>
      <c r="F50" s="342">
        <f t="shared" si="7"/>
        <v>-34483.34000000004</v>
      </c>
      <c r="G50" s="342">
        <f t="shared" si="7"/>
        <v>4337838.1199999992</v>
      </c>
    </row>
    <row r="51" spans="1:7">
      <c r="A51" s="210"/>
      <c r="B51" s="210"/>
      <c r="C51" s="210"/>
      <c r="D51" s="335"/>
      <c r="E51" s="335"/>
      <c r="F51" s="335"/>
      <c r="G51" s="336"/>
    </row>
    <row r="52" spans="1:7" hidden="1">
      <c r="A52" s="213" t="s">
        <v>309</v>
      </c>
      <c r="B52" s="213"/>
      <c r="C52" s="213"/>
      <c r="D52" s="335"/>
      <c r="E52" s="335"/>
      <c r="F52" s="335"/>
      <c r="G52" s="336">
        <f>SUM(D52:F52)</f>
        <v>0</v>
      </c>
    </row>
    <row r="53" spans="1:7" hidden="1">
      <c r="A53" s="213" t="s">
        <v>310</v>
      </c>
      <c r="B53" s="213"/>
      <c r="C53" s="213"/>
      <c r="D53" s="335"/>
      <c r="E53" s="335"/>
      <c r="F53" s="335"/>
      <c r="G53" s="336">
        <f>SUM(D53:F53)</f>
        <v>0</v>
      </c>
    </row>
    <row r="54" spans="1:7" ht="13.5" thickBot="1">
      <c r="A54" s="210" t="s">
        <v>380</v>
      </c>
      <c r="B54" s="210"/>
      <c r="C54" s="210"/>
      <c r="D54" s="342">
        <f>D50+D52+D53</f>
        <v>2460099.2700000028</v>
      </c>
      <c r="E54" s="342">
        <f t="shared" ref="E54:G54" si="8">E50+E52+E53</f>
        <v>1912222.1899999995</v>
      </c>
      <c r="F54" s="342">
        <f t="shared" si="8"/>
        <v>-34483.34000000004</v>
      </c>
      <c r="G54" s="342">
        <f t="shared" si="8"/>
        <v>4337838.1199999992</v>
      </c>
    </row>
    <row r="55" spans="1:7">
      <c r="A55" s="210"/>
      <c r="B55" s="210"/>
      <c r="C55" s="210"/>
      <c r="D55" s="343"/>
      <c r="E55" s="343"/>
      <c r="F55" s="343"/>
      <c r="G55" s="336"/>
    </row>
    <row r="56" spans="1:7">
      <c r="A56" s="210" t="s">
        <v>378</v>
      </c>
      <c r="B56" s="210"/>
      <c r="C56" s="210"/>
      <c r="D56" s="343">
        <v>-1311714</v>
      </c>
      <c r="E56" s="343">
        <v>13915941.289999999</v>
      </c>
      <c r="F56" s="343">
        <v>4765393.78</v>
      </c>
      <c r="G56" s="336">
        <f>SUM(D56:F56)</f>
        <v>17369621.07</v>
      </c>
    </row>
    <row r="57" spans="1:7" hidden="1">
      <c r="A57" s="210" t="s">
        <v>649</v>
      </c>
      <c r="B57" s="210"/>
      <c r="C57" s="210"/>
      <c r="D57" s="343"/>
      <c r="E57" s="343"/>
      <c r="F57" s="343"/>
      <c r="G57" s="336">
        <f>SUM(D57:F57)</f>
        <v>0</v>
      </c>
    </row>
    <row r="58" spans="1:7">
      <c r="A58" s="206" t="s">
        <v>573</v>
      </c>
      <c r="B58" s="206"/>
      <c r="C58" s="199" t="s">
        <v>374</v>
      </c>
      <c r="D58" s="343">
        <v>306874.8</v>
      </c>
      <c r="E58" s="343"/>
      <c r="F58" s="343"/>
      <c r="G58" s="336">
        <f>SUM(D58:F58)</f>
        <v>306874.8</v>
      </c>
    </row>
    <row r="59" spans="1:7">
      <c r="A59" s="210"/>
      <c r="B59" s="210"/>
      <c r="C59" s="210"/>
      <c r="D59" s="343"/>
      <c r="E59" s="343"/>
      <c r="F59" s="343"/>
      <c r="G59" s="336"/>
    </row>
    <row r="60" spans="1:7" ht="13.5" thickBot="1">
      <c r="A60" s="210" t="s">
        <v>379</v>
      </c>
      <c r="B60" s="210"/>
      <c r="C60" s="210"/>
      <c r="D60" s="344">
        <f>D54+D56+D57+D58</f>
        <v>1455260.0700000029</v>
      </c>
      <c r="E60" s="344">
        <f t="shared" ref="E60:G60" si="9">E54+E56+E57+E58</f>
        <v>15828163.479999999</v>
      </c>
      <c r="F60" s="344">
        <f t="shared" si="9"/>
        <v>4730910.4400000004</v>
      </c>
      <c r="G60" s="344">
        <f t="shared" si="9"/>
        <v>22014333.989999998</v>
      </c>
    </row>
    <row r="61" spans="1:7">
      <c r="A61" s="378"/>
      <c r="B61" s="210"/>
      <c r="C61" s="210"/>
      <c r="D61" s="336"/>
      <c r="E61" s="336"/>
      <c r="F61" s="336"/>
      <c r="G61" s="336"/>
    </row>
    <row r="62" spans="1:7">
      <c r="A62" s="216" t="s">
        <v>383</v>
      </c>
      <c r="B62" s="216"/>
      <c r="C62" s="216"/>
      <c r="D62" s="336">
        <f>'NET POSITION'!D106-D60</f>
        <v>0.31999999401159585</v>
      </c>
      <c r="E62" s="336">
        <f>'NET POSITION'!E106-E60</f>
        <v>0</v>
      </c>
      <c r="F62" s="336">
        <f>'NET POSITION'!F106-F60</f>
        <v>0</v>
      </c>
      <c r="G62" s="336">
        <f>'NET POSITION'!G106-G60</f>
        <v>0.32000000402331352</v>
      </c>
    </row>
  </sheetData>
  <mergeCells count="4">
    <mergeCell ref="A1:G1"/>
    <mergeCell ref="A2:G2"/>
    <mergeCell ref="A3:G3"/>
    <mergeCell ref="D4:G4"/>
  </mergeCells>
  <printOptions horizontalCentered="1"/>
  <pageMargins left="0.25" right="0.25" top="0.5" bottom="0.5" header="0.5" footer="0"/>
  <pageSetup orientation="portrait" r:id="rId1"/>
  <headerFooter alignWithMargins="0">
    <oddFooter>&amp;CThe accompanying notes are an integral part of the financial statements.</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K97"/>
  <sheetViews>
    <sheetView tabSelected="1" zoomScale="115" zoomScaleNormal="115" zoomScaleSheetLayoutView="100" workbookViewId="0">
      <selection activeCell="A49" sqref="A49"/>
    </sheetView>
  </sheetViews>
  <sheetFormatPr defaultColWidth="8.85546875" defaultRowHeight="12.75"/>
  <cols>
    <col min="1" max="1" width="44.5703125" style="207" customWidth="1"/>
    <col min="2" max="3" width="0.140625" style="207" customWidth="1"/>
    <col min="4" max="4" width="12" style="207" bestFit="1" customWidth="1"/>
    <col min="5" max="5" width="14" style="207" bestFit="1" customWidth="1"/>
    <col min="6" max="6" width="15.140625" style="207" bestFit="1" customWidth="1"/>
    <col min="7" max="7" width="11.7109375" style="207" customWidth="1"/>
    <col min="8" max="8" width="8.85546875" style="207"/>
    <col min="9" max="9" width="13.5703125" style="207" bestFit="1" customWidth="1"/>
    <col min="10" max="10" width="14.85546875" style="207" customWidth="1"/>
    <col min="11" max="16384" width="8.85546875" style="207"/>
  </cols>
  <sheetData>
    <row r="1" spans="1:8" s="366" customFormat="1">
      <c r="A1" s="436" t="str">
        <f>+'NET POSITION'!A1:G1</f>
        <v>Educational Service District #113</v>
      </c>
      <c r="B1" s="436"/>
      <c r="C1" s="436"/>
      <c r="D1" s="436"/>
      <c r="E1" s="436"/>
      <c r="F1" s="436"/>
      <c r="G1" s="436"/>
    </row>
    <row r="2" spans="1:8" s="366" customFormat="1">
      <c r="A2" s="437" t="s">
        <v>15</v>
      </c>
      <c r="B2" s="437"/>
      <c r="C2" s="437"/>
      <c r="D2" s="437"/>
      <c r="E2" s="437"/>
      <c r="F2" s="437"/>
      <c r="G2" s="437"/>
    </row>
    <row r="3" spans="1:8" s="366" customFormat="1">
      <c r="A3" s="437" t="s">
        <v>834</v>
      </c>
      <c r="B3" s="437"/>
      <c r="C3" s="437"/>
      <c r="D3" s="437"/>
      <c r="E3" s="437"/>
      <c r="F3" s="437"/>
      <c r="G3" s="437"/>
    </row>
    <row r="4" spans="1:8" ht="9" customHeight="1">
      <c r="A4" s="217"/>
      <c r="B4" s="217"/>
      <c r="C4" s="217"/>
      <c r="D4" s="439"/>
      <c r="E4" s="439"/>
      <c r="F4" s="439"/>
      <c r="G4" s="439"/>
    </row>
    <row r="5" spans="1:8" s="366" customFormat="1" ht="48.75" customHeight="1">
      <c r="D5" s="364" t="s">
        <v>251</v>
      </c>
      <c r="E5" s="365" t="s">
        <v>282</v>
      </c>
      <c r="F5" s="365" t="s">
        <v>281</v>
      </c>
      <c r="G5" s="365" t="s">
        <v>381</v>
      </c>
    </row>
    <row r="6" spans="1:8">
      <c r="A6" s="279" t="s">
        <v>311</v>
      </c>
      <c r="B6" s="215"/>
      <c r="C6" s="215"/>
      <c r="D6" s="214"/>
      <c r="E6" s="214"/>
      <c r="F6" s="214"/>
      <c r="G6" s="214"/>
    </row>
    <row r="7" spans="1:8">
      <c r="A7" s="200" t="s">
        <v>316</v>
      </c>
      <c r="B7" s="213"/>
      <c r="C7" s="213"/>
      <c r="D7" s="335">
        <v>18577874.030000001</v>
      </c>
      <c r="E7" s="335"/>
      <c r="F7" s="335"/>
      <c r="G7" s="336">
        <f t="shared" ref="G7:G20" si="0">SUM(D7:F7)</f>
        <v>18577874.030000001</v>
      </c>
      <c r="H7" s="360"/>
    </row>
    <row r="8" spans="1:8">
      <c r="A8" s="200" t="s">
        <v>341</v>
      </c>
      <c r="B8" s="213"/>
      <c r="C8" s="213"/>
      <c r="D8" s="335">
        <v>17267218.07</v>
      </c>
      <c r="E8" s="335"/>
      <c r="F8" s="335"/>
      <c r="G8" s="360">
        <f t="shared" si="0"/>
        <v>17267218.07</v>
      </c>
      <c r="H8" s="360"/>
    </row>
    <row r="9" spans="1:8">
      <c r="A9" s="200" t="s">
        <v>313</v>
      </c>
      <c r="B9" s="213"/>
      <c r="C9" s="213"/>
      <c r="D9" s="335"/>
      <c r="E9" s="335">
        <v>7508792.7000000002</v>
      </c>
      <c r="F9" s="335">
        <v>526772.97</v>
      </c>
      <c r="G9" s="360">
        <f t="shared" si="0"/>
        <v>8035565.6699999999</v>
      </c>
      <c r="H9" s="360"/>
    </row>
    <row r="10" spans="1:8">
      <c r="A10" s="200" t="s">
        <v>314</v>
      </c>
      <c r="B10" s="213"/>
      <c r="C10" s="213"/>
      <c r="D10" s="335">
        <v>-9755034.7599999998</v>
      </c>
      <c r="E10" s="335">
        <v>-411517.6</v>
      </c>
      <c r="F10" s="335">
        <v>-10107.700000000001</v>
      </c>
      <c r="G10" s="360">
        <f t="shared" si="0"/>
        <v>-10176660.059999999</v>
      </c>
      <c r="H10" s="360"/>
    </row>
    <row r="11" spans="1:8">
      <c r="A11" s="200" t="s">
        <v>315</v>
      </c>
      <c r="B11" s="213"/>
      <c r="C11" s="213"/>
      <c r="D11" s="335">
        <v>-24429646.25</v>
      </c>
      <c r="E11" s="335">
        <v>-1063193.3600000001</v>
      </c>
      <c r="F11" s="335">
        <v>-32390.15</v>
      </c>
      <c r="G11" s="360">
        <f t="shared" si="0"/>
        <v>-25525229.759999998</v>
      </c>
      <c r="H11" s="360"/>
    </row>
    <row r="12" spans="1:8">
      <c r="A12" s="200" t="s">
        <v>68</v>
      </c>
      <c r="B12" s="213"/>
      <c r="C12" s="213"/>
      <c r="D12" s="335"/>
      <c r="E12" s="335">
        <v>-3683412.76</v>
      </c>
      <c r="F12" s="335">
        <v>-446387.20000000001</v>
      </c>
      <c r="G12" s="360">
        <f t="shared" si="0"/>
        <v>-4129799.96</v>
      </c>
      <c r="H12" s="360"/>
    </row>
    <row r="13" spans="1:8">
      <c r="A13" s="200" t="s">
        <v>837</v>
      </c>
      <c r="B13" s="213"/>
      <c r="C13" s="213"/>
      <c r="D13" s="335">
        <v>1642992.73</v>
      </c>
      <c r="E13" s="335"/>
      <c r="F13" s="335"/>
      <c r="G13" s="360">
        <f t="shared" si="0"/>
        <v>1642992.73</v>
      </c>
      <c r="H13" s="360"/>
    </row>
    <row r="14" spans="1:8">
      <c r="A14" s="200" t="s">
        <v>838</v>
      </c>
      <c r="B14" s="213"/>
      <c r="C14" s="213"/>
      <c r="D14" s="335">
        <v>-1514505.77</v>
      </c>
      <c r="E14" s="335"/>
      <c r="F14" s="335"/>
      <c r="G14" s="360">
        <f t="shared" si="0"/>
        <v>-1514505.77</v>
      </c>
      <c r="H14" s="360"/>
    </row>
    <row r="15" spans="1:8">
      <c r="A15" s="200" t="s">
        <v>69</v>
      </c>
      <c r="B15" s="213"/>
      <c r="C15" s="213"/>
      <c r="D15" s="335"/>
      <c r="E15" s="335">
        <v>-279323</v>
      </c>
      <c r="F15" s="335"/>
      <c r="G15" s="360">
        <f t="shared" si="0"/>
        <v>-279323</v>
      </c>
      <c r="H15" s="360"/>
    </row>
    <row r="16" spans="1:8">
      <c r="A16" s="200" t="s">
        <v>842</v>
      </c>
      <c r="B16" s="213"/>
      <c r="C16" s="213"/>
      <c r="D16" s="335"/>
      <c r="E16" s="335">
        <v>1852245.78</v>
      </c>
      <c r="F16" s="335"/>
      <c r="G16" s="360">
        <f t="shared" si="0"/>
        <v>1852245.78</v>
      </c>
      <c r="H16" s="360"/>
    </row>
    <row r="17" spans="1:8">
      <c r="A17" s="200" t="s">
        <v>317</v>
      </c>
      <c r="B17" s="213"/>
      <c r="C17" s="213"/>
      <c r="D17" s="335"/>
      <c r="E17" s="335">
        <v>-2414291.69</v>
      </c>
      <c r="F17" s="335"/>
      <c r="G17" s="360">
        <f t="shared" si="0"/>
        <v>-2414291.69</v>
      </c>
      <c r="H17" s="360"/>
    </row>
    <row r="18" spans="1:8">
      <c r="A18" s="201" t="s">
        <v>574</v>
      </c>
      <c r="B18" s="212"/>
      <c r="C18" s="212"/>
      <c r="D18" s="335"/>
      <c r="E18" s="335">
        <v>-51250</v>
      </c>
      <c r="F18" s="335">
        <v>-44254.73</v>
      </c>
      <c r="G18" s="360">
        <f t="shared" si="0"/>
        <v>-95504.73000000001</v>
      </c>
      <c r="H18" s="360"/>
    </row>
    <row r="19" spans="1:8">
      <c r="A19" s="201" t="s">
        <v>575</v>
      </c>
      <c r="B19" s="212"/>
      <c r="C19" s="212"/>
      <c r="D19" s="335"/>
      <c r="E19" s="335">
        <f>-100218.28-59342.57-7000</f>
        <v>-166560.85</v>
      </c>
      <c r="F19" s="335"/>
      <c r="G19" s="360">
        <f t="shared" si="0"/>
        <v>-166560.85</v>
      </c>
      <c r="H19" s="360"/>
    </row>
    <row r="20" spans="1:8" hidden="1">
      <c r="A20" s="200" t="s">
        <v>312</v>
      </c>
      <c r="B20" s="213"/>
      <c r="C20" s="213"/>
      <c r="D20" s="335"/>
      <c r="E20" s="335"/>
      <c r="F20" s="335"/>
      <c r="G20" s="360">
        <f t="shared" si="0"/>
        <v>0</v>
      </c>
      <c r="H20" s="360"/>
    </row>
    <row r="21" spans="1:8" ht="13.5" thickBot="1">
      <c r="A21" s="200" t="s">
        <v>14</v>
      </c>
      <c r="B21" s="224"/>
      <c r="C21" s="224"/>
      <c r="D21" s="337">
        <f>SUM(D7:D20)</f>
        <v>1788898.0500000035</v>
      </c>
      <c r="E21" s="337">
        <f t="shared" ref="E21:F21" si="1">SUM(E7:E20)</f>
        <v>1291489.2200000007</v>
      </c>
      <c r="F21" s="337">
        <f t="shared" si="1"/>
        <v>-6366.8100000000777</v>
      </c>
      <c r="G21" s="337">
        <f>SUM(G7:G20)</f>
        <v>3074020.4600000097</v>
      </c>
      <c r="H21" s="360"/>
    </row>
    <row r="22" spans="1:8" ht="6" customHeight="1" thickTop="1">
      <c r="A22" s="200"/>
      <c r="B22" s="210"/>
      <c r="C22" s="210"/>
      <c r="D22" s="338"/>
      <c r="E22" s="338"/>
      <c r="F22" s="338"/>
      <c r="G22" s="360"/>
      <c r="H22" s="360"/>
    </row>
    <row r="23" spans="1:8" ht="25.5">
      <c r="A23" s="274" t="s">
        <v>8</v>
      </c>
      <c r="B23" s="209"/>
      <c r="C23" s="209"/>
      <c r="D23" s="339"/>
      <c r="E23" s="339"/>
      <c r="F23" s="339"/>
      <c r="G23" s="340"/>
      <c r="H23" s="360"/>
    </row>
    <row r="24" spans="1:8" hidden="1">
      <c r="A24" s="200" t="s">
        <v>12</v>
      </c>
      <c r="B24" s="213"/>
      <c r="C24" s="213"/>
      <c r="D24" s="335"/>
      <c r="E24" s="335"/>
      <c r="F24" s="335"/>
      <c r="G24" s="360">
        <f>SUM(D24:F24)</f>
        <v>0</v>
      </c>
      <c r="H24" s="360"/>
    </row>
    <row r="25" spans="1:8" hidden="1">
      <c r="A25" s="200" t="s">
        <v>318</v>
      </c>
      <c r="B25" s="213"/>
      <c r="C25" s="213"/>
      <c r="D25" s="335"/>
      <c r="E25" s="335"/>
      <c r="F25" s="335"/>
      <c r="G25" s="360">
        <f>SUM(D25:F25)</f>
        <v>0</v>
      </c>
      <c r="H25" s="360"/>
    </row>
    <row r="26" spans="1:8" hidden="1">
      <c r="A26" s="200" t="s">
        <v>319</v>
      </c>
      <c r="B26" s="213"/>
      <c r="C26" s="213"/>
      <c r="D26" s="335"/>
      <c r="E26" s="335"/>
      <c r="F26" s="335"/>
      <c r="G26" s="360">
        <f>SUM(D26:F26)</f>
        <v>0</v>
      </c>
      <c r="H26" s="360"/>
    </row>
    <row r="27" spans="1:8" hidden="1">
      <c r="A27" s="200" t="s">
        <v>327</v>
      </c>
      <c r="B27" s="213"/>
      <c r="C27" s="213"/>
      <c r="D27" s="335"/>
      <c r="E27" s="335"/>
      <c r="F27" s="335"/>
      <c r="G27" s="360">
        <f>SUM(D27:F27)</f>
        <v>0</v>
      </c>
      <c r="H27" s="360"/>
    </row>
    <row r="28" spans="1:8" hidden="1">
      <c r="A28" s="200" t="s">
        <v>537</v>
      </c>
      <c r="B28" s="213"/>
      <c r="C28" s="213"/>
      <c r="D28" s="335"/>
      <c r="E28" s="335"/>
      <c r="F28" s="335"/>
      <c r="G28" s="360">
        <f>SUM(D28:F28)</f>
        <v>0</v>
      </c>
      <c r="H28" s="360"/>
    </row>
    <row r="29" spans="1:8" ht="27" hidden="1" customHeight="1" thickBot="1">
      <c r="A29" s="200" t="s">
        <v>320</v>
      </c>
      <c r="B29" s="224"/>
      <c r="C29" s="224"/>
      <c r="D29" s="337">
        <f>SUM(D24:D28)</f>
        <v>0</v>
      </c>
      <c r="E29" s="337">
        <f t="shared" ref="E29:G29" si="2">SUM(E24:E28)</f>
        <v>0</v>
      </c>
      <c r="F29" s="337">
        <f t="shared" si="2"/>
        <v>0</v>
      </c>
      <c r="G29" s="337">
        <f t="shared" si="2"/>
        <v>0</v>
      </c>
      <c r="H29" s="360"/>
    </row>
    <row r="30" spans="1:8" ht="6" customHeight="1">
      <c r="A30" s="200"/>
      <c r="B30" s="208"/>
      <c r="C30" s="208"/>
      <c r="D30" s="335"/>
      <c r="E30" s="335"/>
      <c r="F30" s="335"/>
      <c r="G30" s="360"/>
      <c r="H30" s="360"/>
    </row>
    <row r="31" spans="1:8" ht="26.25" customHeight="1">
      <c r="A31" s="274" t="s">
        <v>3</v>
      </c>
      <c r="B31" s="209"/>
      <c r="C31" s="209"/>
      <c r="D31" s="339"/>
      <c r="E31" s="339"/>
      <c r="F31" s="339"/>
      <c r="G31" s="340"/>
      <c r="H31" s="360"/>
    </row>
    <row r="32" spans="1:8">
      <c r="A32" s="200" t="s">
        <v>321</v>
      </c>
      <c r="B32" s="213"/>
      <c r="C32" s="213"/>
      <c r="D32" s="335">
        <v>-449952.01</v>
      </c>
      <c r="E32" s="335"/>
      <c r="F32" s="335"/>
      <c r="G32" s="360">
        <f>SUM(D32:F32)</f>
        <v>-449952.01</v>
      </c>
      <c r="H32" s="360"/>
    </row>
    <row r="33" spans="1:11" hidden="1">
      <c r="A33" s="200" t="s">
        <v>322</v>
      </c>
      <c r="B33" s="213"/>
      <c r="C33" s="213"/>
      <c r="D33" s="335"/>
      <c r="E33" s="335"/>
      <c r="F33" s="335"/>
      <c r="G33" s="360">
        <f>SUM(D33:F33)</f>
        <v>0</v>
      </c>
      <c r="H33" s="360"/>
    </row>
    <row r="34" spans="1:11">
      <c r="A34" s="200" t="s">
        <v>328</v>
      </c>
      <c r="B34" s="213"/>
      <c r="C34" s="213"/>
      <c r="D34" s="335">
        <v>-445974.96</v>
      </c>
      <c r="E34" s="335"/>
      <c r="F34" s="335"/>
      <c r="G34" s="360">
        <f>SUM(D34:F34)</f>
        <v>-445974.96</v>
      </c>
      <c r="H34" s="360"/>
    </row>
    <row r="35" spans="1:11" hidden="1">
      <c r="A35" s="200" t="s">
        <v>323</v>
      </c>
      <c r="B35" s="213"/>
      <c r="C35" s="213"/>
      <c r="D35" s="335"/>
      <c r="E35" s="335"/>
      <c r="F35" s="335"/>
      <c r="G35" s="360">
        <f>SUM(D35:F35)</f>
        <v>0</v>
      </c>
      <c r="H35" s="360"/>
    </row>
    <row r="36" spans="1:11" hidden="1">
      <c r="A36" s="201" t="s">
        <v>303</v>
      </c>
      <c r="B36" s="212"/>
      <c r="C36" s="212"/>
      <c r="D36" s="335"/>
      <c r="E36" s="335"/>
      <c r="F36" s="335"/>
      <c r="G36" s="360"/>
      <c r="H36" s="360"/>
    </row>
    <row r="37" spans="1:11" hidden="1">
      <c r="A37" s="200" t="s">
        <v>312</v>
      </c>
      <c r="B37" s="213"/>
      <c r="C37" s="213"/>
      <c r="D37" s="335"/>
      <c r="E37" s="335"/>
      <c r="F37" s="335"/>
      <c r="G37" s="360">
        <f>SUM(D37:F37)</f>
        <v>0</v>
      </c>
      <c r="H37" s="360"/>
    </row>
    <row r="38" spans="1:11" ht="30" customHeight="1" thickBot="1">
      <c r="A38" s="200" t="s">
        <v>324</v>
      </c>
      <c r="B38" s="224"/>
      <c r="C38" s="224"/>
      <c r="D38" s="337">
        <f t="shared" ref="D38:G38" si="3">SUM(D32:D37)</f>
        <v>-895926.97</v>
      </c>
      <c r="E38" s="337">
        <f t="shared" si="3"/>
        <v>0</v>
      </c>
      <c r="F38" s="337">
        <f t="shared" si="3"/>
        <v>0</v>
      </c>
      <c r="G38" s="337">
        <f t="shared" si="3"/>
        <v>-895926.97</v>
      </c>
      <c r="H38" s="360"/>
      <c r="J38" s="275" t="s">
        <v>771</v>
      </c>
    </row>
    <row r="39" spans="1:11" ht="5.25" customHeight="1" thickTop="1">
      <c r="A39" s="200"/>
      <c r="B39" s="210"/>
      <c r="C39" s="210"/>
      <c r="D39" s="343"/>
      <c r="E39" s="343"/>
      <c r="F39" s="343"/>
      <c r="G39" s="360"/>
      <c r="H39" s="360"/>
    </row>
    <row r="40" spans="1:11" ht="24" customHeight="1">
      <c r="A40" s="274" t="s">
        <v>9</v>
      </c>
      <c r="B40" s="209"/>
      <c r="C40" s="209"/>
      <c r="D40" s="391"/>
      <c r="E40" s="391"/>
      <c r="F40" s="391"/>
      <c r="G40" s="340"/>
      <c r="H40" s="360"/>
      <c r="J40" s="282" t="s">
        <v>303</v>
      </c>
      <c r="K40" s="203" t="s">
        <v>758</v>
      </c>
    </row>
    <row r="41" spans="1:11" hidden="1">
      <c r="A41" s="200" t="s">
        <v>536</v>
      </c>
      <c r="B41" s="213"/>
      <c r="C41" s="213"/>
      <c r="D41" s="335"/>
      <c r="E41" s="335"/>
      <c r="F41" s="335"/>
      <c r="G41" s="360">
        <f>SUM(D41:F41)</f>
        <v>0</v>
      </c>
      <c r="H41" s="360"/>
    </row>
    <row r="42" spans="1:11" hidden="1">
      <c r="A42" s="201" t="s">
        <v>326</v>
      </c>
      <c r="B42" s="212"/>
      <c r="C42" s="212"/>
      <c r="D42" s="335"/>
      <c r="E42" s="335"/>
      <c r="F42" s="335"/>
      <c r="G42" s="360">
        <f>SUM(D42:F42)</f>
        <v>0</v>
      </c>
      <c r="H42" s="360"/>
    </row>
    <row r="43" spans="1:11">
      <c r="A43" s="201" t="s">
        <v>325</v>
      </c>
      <c r="B43" s="212"/>
      <c r="C43" s="212"/>
      <c r="D43" s="335">
        <v>186112.66</v>
      </c>
      <c r="E43" s="335">
        <v>415710.12</v>
      </c>
      <c r="F43" s="335">
        <v>92133.21</v>
      </c>
      <c r="G43" s="360">
        <f>SUM(D43:F43)</f>
        <v>693955.99</v>
      </c>
      <c r="H43" s="360"/>
    </row>
    <row r="44" spans="1:11" ht="13.5" thickBot="1">
      <c r="A44" s="201" t="s">
        <v>329</v>
      </c>
      <c r="B44" s="223"/>
      <c r="C44" s="223"/>
      <c r="D44" s="392">
        <f t="shared" ref="D44:G44" si="4">SUM(D41:D43)</f>
        <v>186112.66</v>
      </c>
      <c r="E44" s="392">
        <f t="shared" si="4"/>
        <v>415710.12</v>
      </c>
      <c r="F44" s="392">
        <f t="shared" si="4"/>
        <v>92133.21</v>
      </c>
      <c r="G44" s="392">
        <f t="shared" si="4"/>
        <v>693955.99</v>
      </c>
      <c r="H44" s="360"/>
    </row>
    <row r="45" spans="1:11" ht="3.75" customHeight="1" thickTop="1">
      <c r="A45" s="201"/>
      <c r="B45" s="206"/>
      <c r="C45" s="206"/>
      <c r="D45" s="343"/>
      <c r="E45" s="343"/>
      <c r="F45" s="343"/>
      <c r="G45" s="360"/>
      <c r="H45" s="360"/>
    </row>
    <row r="46" spans="1:11" ht="21.75" customHeight="1">
      <c r="A46" s="201" t="s">
        <v>148</v>
      </c>
      <c r="B46" s="221"/>
      <c r="C46" s="221"/>
      <c r="D46" s="343">
        <f t="shared" ref="D46:G46" si="5">D21+D29+D38+D44</f>
        <v>1079083.7400000035</v>
      </c>
      <c r="E46" s="343">
        <f t="shared" si="5"/>
        <v>1707199.3400000008</v>
      </c>
      <c r="F46" s="343">
        <f t="shared" si="5"/>
        <v>85766.399999999936</v>
      </c>
      <c r="G46" s="343">
        <f t="shared" si="5"/>
        <v>2872049.4800000098</v>
      </c>
      <c r="H46" s="360"/>
    </row>
    <row r="47" spans="1:11" ht="6" customHeight="1">
      <c r="A47" s="201"/>
      <c r="B47" s="206"/>
      <c r="C47" s="206"/>
      <c r="D47" s="343"/>
      <c r="E47" s="343"/>
      <c r="F47" s="343"/>
      <c r="G47" s="360"/>
      <c r="H47" s="360"/>
    </row>
    <row r="48" spans="1:11">
      <c r="A48" s="201" t="s">
        <v>330</v>
      </c>
      <c r="B48" s="206"/>
      <c r="C48" s="206"/>
      <c r="D48" s="343">
        <v>8927025.2200000007</v>
      </c>
      <c r="E48" s="343">
        <v>21122070.280000001</v>
      </c>
      <c r="F48" s="343">
        <v>4886590.79</v>
      </c>
      <c r="G48" s="360">
        <f>SUM(D48:F48)</f>
        <v>34935686.289999999</v>
      </c>
      <c r="H48" s="360"/>
    </row>
    <row r="49" spans="1:9" hidden="1">
      <c r="A49" s="201" t="s">
        <v>573</v>
      </c>
      <c r="B49" s="206"/>
      <c r="C49" s="206"/>
      <c r="D49" s="343"/>
      <c r="E49" s="343"/>
      <c r="F49" s="343"/>
      <c r="G49" s="360">
        <f>SUM(D49:F49)</f>
        <v>0</v>
      </c>
      <c r="H49" s="360"/>
    </row>
    <row r="50" spans="1:9" ht="13.5" thickBot="1">
      <c r="A50" s="201" t="s">
        <v>331</v>
      </c>
      <c r="B50" s="206"/>
      <c r="C50" s="206"/>
      <c r="D50" s="344">
        <f>D46+D48+D49</f>
        <v>10006108.960000005</v>
      </c>
      <c r="E50" s="344">
        <f t="shared" ref="E50:G50" si="6">E46+E48+E49</f>
        <v>22829269.620000001</v>
      </c>
      <c r="F50" s="344">
        <f t="shared" si="6"/>
        <v>4972357.1900000004</v>
      </c>
      <c r="G50" s="344">
        <f t="shared" si="6"/>
        <v>37807735.770000011</v>
      </c>
      <c r="H50" s="360"/>
    </row>
    <row r="51" spans="1:9" ht="3.75" customHeight="1">
      <c r="A51" s="201"/>
      <c r="B51" s="206"/>
      <c r="C51" s="206"/>
      <c r="D51" s="360"/>
      <c r="E51" s="360"/>
      <c r="F51" s="360"/>
      <c r="G51" s="360"/>
      <c r="H51" s="360"/>
    </row>
    <row r="52" spans="1:9" hidden="1">
      <c r="A52" s="278" t="s">
        <v>383</v>
      </c>
      <c r="B52" s="219"/>
      <c r="C52" s="219"/>
      <c r="D52" s="336">
        <f>('NET POSITION'!D8+'NET POSITION'!D10)-D50</f>
        <v>0</v>
      </c>
      <c r="E52" s="336">
        <f>('NET POSITION'!E8+'NET POSITION'!E10)-E50</f>
        <v>1.9999999552965164E-2</v>
      </c>
      <c r="F52" s="336">
        <f>('NET POSITION'!F8+'NET POSITION'!F10)-F50</f>
        <v>-1.0000000707805157E-2</v>
      </c>
      <c r="G52" s="336">
        <f>('NET POSITION'!G8+'NET POSITION'!G10)-G50</f>
        <v>9.9999904632568359E-3</v>
      </c>
      <c r="H52" s="360"/>
      <c r="I52" s="207" t="s">
        <v>651</v>
      </c>
    </row>
    <row r="53" spans="1:9" ht="6" customHeight="1" thickBot="1">
      <c r="A53" s="280"/>
      <c r="B53" s="281"/>
      <c r="C53" s="281"/>
      <c r="D53" s="393"/>
      <c r="E53" s="393"/>
      <c r="F53" s="393"/>
      <c r="G53" s="393"/>
      <c r="H53" s="360"/>
    </row>
    <row r="54" spans="1:9" ht="36" customHeight="1">
      <c r="A54" s="201" t="s">
        <v>332</v>
      </c>
      <c r="B54" s="206"/>
      <c r="C54" s="206"/>
      <c r="D54" s="339"/>
      <c r="E54" s="339"/>
      <c r="F54" s="339"/>
      <c r="G54" s="340"/>
      <c r="H54" s="360"/>
    </row>
    <row r="55" spans="1:9" ht="6" customHeight="1">
      <c r="A55" s="201"/>
      <c r="B55" s="206"/>
      <c r="C55" s="206"/>
      <c r="D55" s="343"/>
      <c r="E55" s="343"/>
      <c r="F55" s="343"/>
      <c r="G55" s="360"/>
      <c r="H55" s="360"/>
    </row>
    <row r="56" spans="1:9" ht="22.5" customHeight="1">
      <c r="A56" s="201" t="s">
        <v>333</v>
      </c>
      <c r="B56" s="206"/>
      <c r="C56" s="206"/>
      <c r="D56" s="343">
        <f>'REVENUE EXPENSES'!D37</f>
        <v>2511060.950000003</v>
      </c>
      <c r="E56" s="343">
        <f>'REVENUE EXPENSES'!E37</f>
        <v>1496512.0699999994</v>
      </c>
      <c r="F56" s="343">
        <f>'REVENUE EXPENSES'!F37</f>
        <v>-126616.55000000005</v>
      </c>
      <c r="G56" s="343">
        <f>'REVENUE EXPENSES'!G37</f>
        <v>3880956.4699999988</v>
      </c>
      <c r="H56" s="360"/>
    </row>
    <row r="57" spans="1:9" ht="25.5">
      <c r="A57" s="201" t="s">
        <v>334</v>
      </c>
      <c r="B57" s="220"/>
      <c r="C57" s="220"/>
      <c r="D57" s="343"/>
      <c r="E57" s="343"/>
      <c r="F57" s="343"/>
      <c r="G57" s="360"/>
      <c r="H57" s="360"/>
    </row>
    <row r="58" spans="1:9">
      <c r="A58" s="201" t="s">
        <v>335</v>
      </c>
      <c r="B58" s="212"/>
      <c r="C58" s="212"/>
      <c r="D58" s="335">
        <v>489043.51</v>
      </c>
      <c r="E58" s="335"/>
      <c r="F58" s="335"/>
      <c r="G58" s="360">
        <f t="shared" ref="G58:G83" si="7">SUM(D58:F58)</f>
        <v>489043.51</v>
      </c>
      <c r="H58" s="360"/>
    </row>
    <row r="59" spans="1:9" hidden="1">
      <c r="A59" s="201" t="s">
        <v>336</v>
      </c>
      <c r="B59" s="212"/>
      <c r="C59" s="212"/>
      <c r="D59" s="335"/>
      <c r="E59" s="335"/>
      <c r="F59" s="335"/>
      <c r="G59" s="360">
        <f t="shared" si="7"/>
        <v>0</v>
      </c>
      <c r="H59" s="360"/>
    </row>
    <row r="60" spans="1:9">
      <c r="A60" s="201" t="s">
        <v>337</v>
      </c>
      <c r="B60" s="222"/>
      <c r="C60" s="222"/>
      <c r="D60" s="335">
        <v>-526664.17000000004</v>
      </c>
      <c r="E60" s="335">
        <v>-39284.65</v>
      </c>
      <c r="F60" s="335">
        <v>-1084.6400000000001</v>
      </c>
      <c r="G60" s="360">
        <f t="shared" si="7"/>
        <v>-567033.46000000008</v>
      </c>
      <c r="H60" s="360"/>
    </row>
    <row r="61" spans="1:9" hidden="1">
      <c r="A61" s="201" t="s">
        <v>258</v>
      </c>
      <c r="B61" s="222"/>
      <c r="C61" s="222"/>
      <c r="D61" s="335"/>
      <c r="E61" s="335"/>
      <c r="F61" s="335"/>
      <c r="G61" s="360">
        <f t="shared" si="7"/>
        <v>0</v>
      </c>
      <c r="H61" s="360"/>
    </row>
    <row r="62" spans="1:9" hidden="1">
      <c r="A62" s="201" t="s">
        <v>338</v>
      </c>
      <c r="B62" s="222"/>
      <c r="C62" s="222"/>
      <c r="D62" s="394"/>
      <c r="E62" s="335"/>
      <c r="F62" s="335"/>
      <c r="G62" s="360">
        <f t="shared" si="7"/>
        <v>0</v>
      </c>
      <c r="H62" s="360"/>
    </row>
    <row r="63" spans="1:9">
      <c r="A63" s="201" t="s">
        <v>339</v>
      </c>
      <c r="B63" s="222"/>
      <c r="C63" s="222"/>
      <c r="D63" s="335">
        <v>88220.18</v>
      </c>
      <c r="E63" s="335">
        <v>28261.82</v>
      </c>
      <c r="F63" s="335">
        <v>39353.370000000003</v>
      </c>
      <c r="G63" s="360">
        <f t="shared" si="7"/>
        <v>155835.37</v>
      </c>
      <c r="H63" s="360"/>
    </row>
    <row r="64" spans="1:9">
      <c r="A64" s="201" t="s">
        <v>340</v>
      </c>
      <c r="B64" s="222"/>
      <c r="C64" s="222"/>
      <c r="D64" s="335">
        <v>196403.64</v>
      </c>
      <c r="E64" s="335"/>
      <c r="F64" s="335"/>
      <c r="G64" s="360">
        <f t="shared" si="7"/>
        <v>196403.64</v>
      </c>
      <c r="H64" s="360"/>
    </row>
    <row r="65" spans="1:8" hidden="1">
      <c r="A65" s="201" t="s">
        <v>228</v>
      </c>
      <c r="B65" s="222"/>
      <c r="C65" s="222"/>
      <c r="D65" s="335"/>
      <c r="E65" s="335"/>
      <c r="F65" s="335"/>
      <c r="G65" s="360">
        <f t="shared" si="7"/>
        <v>0</v>
      </c>
      <c r="H65" s="360"/>
    </row>
    <row r="66" spans="1:8" hidden="1">
      <c r="A66" s="277" t="s">
        <v>693</v>
      </c>
      <c r="B66" s="222"/>
      <c r="C66" s="222"/>
      <c r="D66" s="335"/>
      <c r="E66" s="335"/>
      <c r="F66" s="335"/>
      <c r="G66" s="360">
        <f t="shared" si="7"/>
        <v>0</v>
      </c>
      <c r="H66" s="360"/>
    </row>
    <row r="67" spans="1:8">
      <c r="A67" s="277" t="s">
        <v>652</v>
      </c>
      <c r="B67" s="212"/>
      <c r="C67" s="212"/>
      <c r="D67" s="335">
        <v>-521009</v>
      </c>
      <c r="E67" s="335"/>
      <c r="F67" s="335"/>
      <c r="G67" s="360">
        <f t="shared" si="7"/>
        <v>-521009</v>
      </c>
      <c r="H67" s="360"/>
    </row>
    <row r="68" spans="1:8">
      <c r="A68" s="277" t="s">
        <v>653</v>
      </c>
      <c r="B68" s="212"/>
      <c r="C68" s="212"/>
      <c r="D68" s="335">
        <v>410993</v>
      </c>
      <c r="E68" s="335"/>
      <c r="F68" s="335"/>
      <c r="G68" s="360">
        <f t="shared" si="7"/>
        <v>410993</v>
      </c>
      <c r="H68" s="360"/>
    </row>
    <row r="69" spans="1:8">
      <c r="A69" s="277" t="s">
        <v>654</v>
      </c>
      <c r="B69" s="212"/>
      <c r="C69" s="212"/>
      <c r="D69" s="335">
        <v>-1346497</v>
      </c>
      <c r="E69" s="335"/>
      <c r="F69" s="335"/>
      <c r="G69" s="360">
        <f t="shared" si="7"/>
        <v>-1346497</v>
      </c>
      <c r="H69" s="360"/>
    </row>
    <row r="70" spans="1:8" hidden="1">
      <c r="A70" s="277" t="s">
        <v>692</v>
      </c>
      <c r="B70" s="212"/>
      <c r="C70" s="212"/>
      <c r="D70" s="335"/>
      <c r="E70" s="335"/>
      <c r="F70" s="335"/>
      <c r="G70" s="360">
        <f t="shared" si="7"/>
        <v>0</v>
      </c>
      <c r="H70" s="360"/>
    </row>
    <row r="71" spans="1:8">
      <c r="A71" s="277" t="s">
        <v>652</v>
      </c>
      <c r="B71" s="212"/>
      <c r="C71" s="212"/>
      <c r="D71" s="335">
        <v>-1617933</v>
      </c>
      <c r="E71" s="335"/>
      <c r="F71" s="335"/>
      <c r="G71" s="360">
        <f t="shared" si="7"/>
        <v>-1617933</v>
      </c>
      <c r="H71" s="360"/>
    </row>
    <row r="72" spans="1:8">
      <c r="A72" s="277" t="s">
        <v>653</v>
      </c>
      <c r="B72" s="212"/>
      <c r="C72" s="212"/>
      <c r="D72" s="335">
        <v>-71810</v>
      </c>
      <c r="E72" s="335"/>
      <c r="F72" s="335"/>
      <c r="G72" s="360">
        <f t="shared" si="7"/>
        <v>-71810</v>
      </c>
      <c r="H72" s="360"/>
    </row>
    <row r="73" spans="1:8">
      <c r="A73" s="277" t="s">
        <v>694</v>
      </c>
      <c r="B73" s="212"/>
      <c r="C73" s="212"/>
      <c r="D73" s="335">
        <v>2177090</v>
      </c>
      <c r="E73" s="335"/>
      <c r="F73" s="335"/>
      <c r="G73" s="360">
        <f t="shared" si="7"/>
        <v>2177090</v>
      </c>
      <c r="H73" s="360"/>
    </row>
    <row r="74" spans="1:8" hidden="1">
      <c r="A74" s="201" t="s">
        <v>695</v>
      </c>
      <c r="B74" s="212"/>
      <c r="C74" s="212"/>
      <c r="D74" s="335"/>
      <c r="E74" s="335"/>
      <c r="F74" s="335"/>
      <c r="G74" s="360">
        <f t="shared" si="7"/>
        <v>0</v>
      </c>
      <c r="H74" s="360"/>
    </row>
    <row r="75" spans="1:8">
      <c r="A75" s="201" t="s">
        <v>626</v>
      </c>
      <c r="B75" s="222"/>
      <c r="C75" s="222"/>
      <c r="D75" s="335"/>
      <c r="E75" s="335">
        <v>57018</v>
      </c>
      <c r="F75" s="335"/>
      <c r="G75" s="360">
        <f t="shared" si="7"/>
        <v>57018</v>
      </c>
      <c r="H75" s="360"/>
    </row>
    <row r="76" spans="1:8">
      <c r="A76" s="201" t="s">
        <v>81</v>
      </c>
      <c r="B76" s="222"/>
      <c r="C76" s="222"/>
      <c r="D76" s="335"/>
      <c r="E76" s="335">
        <v>-835830</v>
      </c>
      <c r="F76" s="335"/>
      <c r="G76" s="360">
        <f t="shared" si="7"/>
        <v>-835830</v>
      </c>
      <c r="H76" s="360"/>
    </row>
    <row r="77" spans="1:8">
      <c r="A77" s="201" t="s">
        <v>76</v>
      </c>
      <c r="B77" s="222"/>
      <c r="C77" s="222"/>
      <c r="D77" s="335"/>
      <c r="E77" s="335">
        <v>99466</v>
      </c>
      <c r="F77" s="335">
        <v>56274</v>
      </c>
      <c r="G77" s="360">
        <f t="shared" si="7"/>
        <v>155740</v>
      </c>
      <c r="H77" s="360"/>
    </row>
    <row r="78" spans="1:8">
      <c r="A78" s="201" t="s">
        <v>627</v>
      </c>
      <c r="B78" s="222"/>
      <c r="C78" s="222"/>
      <c r="D78" s="335"/>
      <c r="E78" s="335">
        <v>478346</v>
      </c>
      <c r="F78" s="335">
        <v>-293</v>
      </c>
      <c r="G78" s="360">
        <f t="shared" si="7"/>
        <v>478053</v>
      </c>
      <c r="H78" s="360"/>
    </row>
    <row r="79" spans="1:8">
      <c r="A79" s="201" t="s">
        <v>541</v>
      </c>
      <c r="B79" s="222"/>
      <c r="C79" s="222"/>
      <c r="D79" s="335"/>
      <c r="E79" s="335">
        <v>-3000</v>
      </c>
      <c r="F79" s="335"/>
      <c r="G79" s="360">
        <f t="shared" si="7"/>
        <v>-3000</v>
      </c>
      <c r="H79" s="360"/>
    </row>
    <row r="80" spans="1:8">
      <c r="A80" s="201" t="s">
        <v>342</v>
      </c>
      <c r="B80" s="222"/>
      <c r="C80" s="222"/>
      <c r="D80" s="335"/>
      <c r="E80" s="335">
        <v>10000</v>
      </c>
      <c r="F80" s="335">
        <v>26000</v>
      </c>
      <c r="G80" s="360">
        <f t="shared" si="7"/>
        <v>36000</v>
      </c>
      <c r="H80" s="360"/>
    </row>
    <row r="81" spans="1:8" hidden="1">
      <c r="A81" s="201" t="s">
        <v>343</v>
      </c>
      <c r="B81" s="222"/>
      <c r="C81" s="222"/>
      <c r="D81" s="335"/>
      <c r="E81" s="335"/>
      <c r="F81" s="335"/>
      <c r="G81" s="360">
        <f t="shared" si="7"/>
        <v>0</v>
      </c>
      <c r="H81" s="360"/>
    </row>
    <row r="82" spans="1:8" hidden="1">
      <c r="A82" s="201" t="s">
        <v>344</v>
      </c>
      <c r="B82" s="222"/>
      <c r="C82" s="222"/>
      <c r="D82" s="335"/>
      <c r="E82" s="335"/>
      <c r="F82" s="335"/>
      <c r="G82" s="360">
        <f t="shared" si="7"/>
        <v>0</v>
      </c>
      <c r="H82" s="360"/>
    </row>
    <row r="83" spans="1:8" hidden="1">
      <c r="A83" s="201" t="s">
        <v>276</v>
      </c>
      <c r="B83" s="222"/>
      <c r="C83" s="222"/>
      <c r="D83" s="335"/>
      <c r="E83" s="335"/>
      <c r="F83" s="335"/>
      <c r="G83" s="360">
        <f t="shared" si="7"/>
        <v>0</v>
      </c>
      <c r="H83" s="360"/>
    </row>
    <row r="84" spans="1:8" ht="13.5" thickBot="1">
      <c r="A84" s="201" t="s">
        <v>14</v>
      </c>
      <c r="B84" s="223"/>
      <c r="C84" s="223"/>
      <c r="D84" s="337">
        <f t="shared" ref="D84:G84" si="8">SUM(D56:D83)</f>
        <v>1788898.1100000031</v>
      </c>
      <c r="E84" s="337">
        <f t="shared" si="8"/>
        <v>1291489.2399999995</v>
      </c>
      <c r="F84" s="337">
        <f t="shared" si="8"/>
        <v>-6366.8200000000361</v>
      </c>
      <c r="G84" s="337">
        <f t="shared" si="8"/>
        <v>3074020.5299999989</v>
      </c>
      <c r="H84" s="360"/>
    </row>
    <row r="85" spans="1:8" ht="6" customHeight="1" thickTop="1">
      <c r="A85" s="201"/>
      <c r="B85" s="222"/>
      <c r="C85" s="222"/>
      <c r="D85" s="335"/>
      <c r="E85" s="335"/>
      <c r="F85" s="335"/>
      <c r="G85" s="360"/>
      <c r="H85" s="360"/>
    </row>
    <row r="86" spans="1:8" ht="25.5" hidden="1">
      <c r="A86" s="201" t="s">
        <v>353</v>
      </c>
      <c r="B86" s="206"/>
      <c r="C86" s="206"/>
      <c r="D86" s="339"/>
      <c r="E86" s="339"/>
      <c r="F86" s="339"/>
      <c r="G86" s="340"/>
      <c r="H86" s="360"/>
    </row>
    <row r="87" spans="1:8" s="211" customFormat="1" ht="6" hidden="1" customHeight="1">
      <c r="A87" s="201"/>
      <c r="B87" s="206"/>
      <c r="C87" s="206"/>
      <c r="D87" s="343"/>
      <c r="E87" s="343"/>
      <c r="F87" s="343"/>
      <c r="G87" s="336"/>
      <c r="H87" s="336"/>
    </row>
    <row r="88" spans="1:8" ht="13.5" hidden="1" thickBot="1">
      <c r="A88" s="200" t="s">
        <v>384</v>
      </c>
      <c r="B88" s="208"/>
      <c r="C88" s="208"/>
      <c r="D88" s="392"/>
      <c r="E88" s="392"/>
      <c r="F88" s="392"/>
      <c r="G88" s="395">
        <f>SUM(D88:F88)</f>
        <v>0</v>
      </c>
      <c r="H88" s="360"/>
    </row>
    <row r="89" spans="1:8">
      <c r="A89" s="378"/>
      <c r="D89" s="360"/>
      <c r="E89" s="360"/>
      <c r="F89" s="360"/>
      <c r="G89" s="360"/>
      <c r="H89" s="360"/>
    </row>
    <row r="90" spans="1:8">
      <c r="A90" s="268"/>
      <c r="D90" s="360"/>
      <c r="E90" s="360"/>
      <c r="F90" s="360"/>
      <c r="G90" s="360"/>
      <c r="H90" s="360"/>
    </row>
    <row r="91" spans="1:8">
      <c r="A91" s="268" t="s">
        <v>383</v>
      </c>
      <c r="B91" s="216"/>
      <c r="C91" s="216"/>
      <c r="D91" s="360">
        <f t="shared" ref="D91:G91" si="9">D21-D84</f>
        <v>-5.9999999590218067E-2</v>
      </c>
      <c r="E91" s="360">
        <f t="shared" si="9"/>
        <v>-1.9999998854473233E-2</v>
      </c>
      <c r="F91" s="360">
        <f t="shared" si="9"/>
        <v>9.9999999583815224E-3</v>
      </c>
      <c r="G91" s="360">
        <f t="shared" si="9"/>
        <v>-6.9999989122152328E-2</v>
      </c>
      <c r="H91" s="360"/>
    </row>
    <row r="92" spans="1:8">
      <c r="D92" s="360"/>
      <c r="E92" s="360"/>
      <c r="F92" s="360"/>
      <c r="G92" s="360"/>
      <c r="H92" s="360"/>
    </row>
    <row r="93" spans="1:8">
      <c r="D93" s="360"/>
      <c r="E93" s="360"/>
      <c r="F93" s="360"/>
      <c r="G93" s="360"/>
      <c r="H93" s="360"/>
    </row>
    <row r="94" spans="1:8">
      <c r="D94" s="360"/>
      <c r="E94" s="360"/>
      <c r="F94" s="360"/>
      <c r="G94" s="360"/>
      <c r="H94" s="360"/>
    </row>
    <row r="95" spans="1:8">
      <c r="D95" s="360"/>
      <c r="E95" s="360"/>
      <c r="F95" s="360"/>
      <c r="G95" s="360"/>
      <c r="H95" s="360"/>
    </row>
    <row r="96" spans="1:8">
      <c r="D96" s="360"/>
      <c r="E96" s="360"/>
      <c r="F96" s="360"/>
      <c r="G96" s="360"/>
      <c r="H96" s="360"/>
    </row>
    <row r="97" spans="4:8">
      <c r="D97" s="360"/>
      <c r="E97" s="360"/>
      <c r="F97" s="360"/>
      <c r="G97" s="360"/>
      <c r="H97" s="360"/>
    </row>
  </sheetData>
  <sheetProtection insertColumns="0" deleteColumns="0"/>
  <mergeCells count="4">
    <mergeCell ref="A1:G1"/>
    <mergeCell ref="A2:G2"/>
    <mergeCell ref="A3:G3"/>
    <mergeCell ref="D4:G4"/>
  </mergeCells>
  <printOptions horizontalCentered="1"/>
  <pageMargins left="0.25" right="0.25" top="0.5" bottom="0.25" header="0.25" footer="0"/>
  <pageSetup scale="90" fitToHeight="2" orientation="portrait" r:id="rId1"/>
  <headerFooter alignWithMargins="0">
    <oddFooter>&amp;CThe accompanying notes are an integral part of the financial statements.</oddFooter>
  </headerFooter>
  <rowBreaks count="1" manualBreakCount="1">
    <brk id="74" max="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M64"/>
  <sheetViews>
    <sheetView topLeftCell="A18" zoomScaleNormal="100" workbookViewId="0">
      <selection activeCell="D69" sqref="D69"/>
    </sheetView>
  </sheetViews>
  <sheetFormatPr defaultColWidth="9.140625" defaultRowHeight="12.75"/>
  <cols>
    <col min="1" max="1" width="47" style="172" bestFit="1" customWidth="1"/>
    <col min="2" max="2" width="15" style="172" bestFit="1" customWidth="1"/>
    <col min="3" max="4" width="16.140625" style="172" bestFit="1" customWidth="1"/>
    <col min="5" max="5" width="16" style="172" bestFit="1" customWidth="1"/>
    <col min="6" max="16384" width="9.140625" style="172"/>
  </cols>
  <sheetData>
    <row r="1" spans="1:6">
      <c r="A1" s="462" t="str">
        <f>'NET POSITION'!A1:G1</f>
        <v>Educational Service District #113</v>
      </c>
      <c r="B1" s="462"/>
      <c r="C1" s="462"/>
      <c r="D1" s="462"/>
      <c r="E1" s="462"/>
    </row>
    <row r="2" spans="1:6">
      <c r="A2" s="462" t="s">
        <v>543</v>
      </c>
      <c r="B2" s="462"/>
      <c r="C2" s="462"/>
      <c r="D2" s="462"/>
      <c r="E2" s="462"/>
    </row>
    <row r="3" spans="1:6">
      <c r="A3" s="462" t="s">
        <v>544</v>
      </c>
      <c r="B3" s="462"/>
      <c r="C3" s="462"/>
      <c r="D3" s="462"/>
      <c r="E3" s="462"/>
    </row>
    <row r="4" spans="1:6">
      <c r="A4" s="462" t="s">
        <v>844</v>
      </c>
      <c r="B4" s="462"/>
      <c r="C4" s="462"/>
      <c r="D4" s="462"/>
      <c r="E4" s="462"/>
    </row>
    <row r="5" spans="1:6">
      <c r="A5" s="189"/>
      <c r="B5" s="189"/>
      <c r="C5" s="189"/>
      <c r="D5" s="189"/>
      <c r="E5" s="189"/>
    </row>
    <row r="6" spans="1:6">
      <c r="B6" s="463" t="s">
        <v>545</v>
      </c>
      <c r="C6" s="463"/>
    </row>
    <row r="7" spans="1:6" ht="51">
      <c r="B7" s="190" t="s">
        <v>546</v>
      </c>
      <c r="C7" s="190" t="s">
        <v>547</v>
      </c>
      <c r="D7" s="174" t="s">
        <v>548</v>
      </c>
      <c r="E7" s="174" t="s">
        <v>549</v>
      </c>
    </row>
    <row r="8" spans="1:6">
      <c r="A8" s="175" t="s">
        <v>1</v>
      </c>
      <c r="B8" s="188"/>
      <c r="C8" s="188"/>
      <c r="D8" s="188"/>
      <c r="E8" s="188"/>
    </row>
    <row r="9" spans="1:6">
      <c r="A9" s="177" t="s">
        <v>243</v>
      </c>
      <c r="B9" s="374">
        <v>1155305</v>
      </c>
      <c r="C9" s="374">
        <v>1793749</v>
      </c>
      <c r="D9" s="374">
        <f>+'REVENUE EXPENSES'!D7</f>
        <v>1403826.3900000001</v>
      </c>
      <c r="E9" s="374">
        <f>+D9-C9</f>
        <v>-389922.60999999987</v>
      </c>
    </row>
    <row r="10" spans="1:6">
      <c r="A10" s="177" t="s">
        <v>283</v>
      </c>
      <c r="B10" s="330">
        <v>7950889</v>
      </c>
      <c r="C10" s="330">
        <v>7518197</v>
      </c>
      <c r="D10" s="330">
        <f>+'REVENUE EXPENSES'!D8</f>
        <v>6410854.9500000002</v>
      </c>
      <c r="E10" s="330">
        <f t="shared" ref="E10:E18" si="0">+D10-C10</f>
        <v>-1107342.0499999998</v>
      </c>
    </row>
    <row r="11" spans="1:6">
      <c r="A11" s="180" t="s">
        <v>284</v>
      </c>
      <c r="B11" s="330">
        <v>672989</v>
      </c>
      <c r="C11" s="330">
        <v>919999</v>
      </c>
      <c r="D11" s="330">
        <f>+'REVENUE EXPENSES'!D9</f>
        <v>933127.03</v>
      </c>
      <c r="E11" s="330">
        <f t="shared" si="0"/>
        <v>13128.030000000028</v>
      </c>
    </row>
    <row r="12" spans="1:6">
      <c r="A12" s="177" t="s">
        <v>285</v>
      </c>
      <c r="B12" s="330">
        <v>9901349</v>
      </c>
      <c r="C12" s="330">
        <v>9646733</v>
      </c>
      <c r="D12" s="330">
        <f>+'REVENUE EXPENSES'!D10</f>
        <v>10471818.029999999</v>
      </c>
      <c r="E12" s="330">
        <f t="shared" si="0"/>
        <v>825085.02999999933</v>
      </c>
    </row>
    <row r="13" spans="1:6">
      <c r="A13" s="177" t="s">
        <v>286</v>
      </c>
      <c r="B13" s="330">
        <v>8723209</v>
      </c>
      <c r="C13" s="330">
        <v>8926113</v>
      </c>
      <c r="D13" s="330">
        <f>+'REVENUE EXPENSES'!D11</f>
        <v>8537362.6899999995</v>
      </c>
      <c r="E13" s="330">
        <f t="shared" si="0"/>
        <v>-388750.31000000052</v>
      </c>
    </row>
    <row r="14" spans="1:6">
      <c r="A14" s="177" t="s">
        <v>287</v>
      </c>
      <c r="B14" s="330">
        <v>9380663</v>
      </c>
      <c r="C14" s="330">
        <v>8765062</v>
      </c>
      <c r="D14" s="330">
        <f>+'REVENUE EXPENSES'!D12</f>
        <v>10261211.52</v>
      </c>
      <c r="E14" s="330">
        <f t="shared" si="0"/>
        <v>1496149.5199999996</v>
      </c>
    </row>
    <row r="15" spans="1:6" hidden="1">
      <c r="A15" s="177" t="s">
        <v>259</v>
      </c>
      <c r="B15" s="330"/>
      <c r="C15" s="330"/>
      <c r="D15" s="330">
        <f>+'REVENUE EXPENSES'!D13</f>
        <v>0</v>
      </c>
      <c r="E15" s="330">
        <f t="shared" si="0"/>
        <v>0</v>
      </c>
    </row>
    <row r="16" spans="1:6" hidden="1">
      <c r="A16" s="177" t="s">
        <v>65</v>
      </c>
      <c r="B16" s="330"/>
      <c r="C16" s="330"/>
      <c r="D16" s="330">
        <f>+'REVENUE EXPENSES'!D14</f>
        <v>0</v>
      </c>
      <c r="E16" s="330">
        <f t="shared" si="0"/>
        <v>0</v>
      </c>
    </row>
    <row r="17" spans="1:5" hidden="1">
      <c r="A17" s="177" t="s">
        <v>66</v>
      </c>
      <c r="B17" s="330"/>
      <c r="C17" s="330"/>
      <c r="D17" s="330">
        <f>+'REVENUE EXPENSES'!D15</f>
        <v>0</v>
      </c>
      <c r="E17" s="330">
        <f t="shared" si="0"/>
        <v>0</v>
      </c>
    </row>
    <row r="18" spans="1:5" ht="17.25" customHeight="1">
      <c r="A18" s="181" t="s">
        <v>288</v>
      </c>
      <c r="B18" s="404">
        <f>SUM(B9:B17)</f>
        <v>37784404</v>
      </c>
      <c r="C18" s="404">
        <f>SUM(C9:C17)</f>
        <v>37569853</v>
      </c>
      <c r="D18" s="404">
        <f>SUM(D9:D17)</f>
        <v>38018200.609999999</v>
      </c>
      <c r="E18" s="404">
        <f t="shared" si="0"/>
        <v>448347.6099999994</v>
      </c>
    </row>
    <row r="19" spans="1:5">
      <c r="A19" s="181"/>
      <c r="B19" s="182"/>
      <c r="C19" s="182"/>
      <c r="D19" s="182"/>
      <c r="E19" s="376"/>
    </row>
    <row r="20" spans="1:5">
      <c r="A20" s="184" t="s">
        <v>2</v>
      </c>
      <c r="B20" s="185"/>
      <c r="C20" s="185"/>
      <c r="D20" s="185"/>
      <c r="E20" s="377"/>
    </row>
    <row r="21" spans="1:5">
      <c r="A21" s="177" t="s">
        <v>298</v>
      </c>
      <c r="B21" s="374">
        <v>3909102</v>
      </c>
      <c r="C21" s="374">
        <v>3883442</v>
      </c>
      <c r="D21" s="374">
        <f>+'REVENUE EXPENSES'!D19</f>
        <v>2112979.1500000004</v>
      </c>
      <c r="E21" s="374">
        <f>+C21-D21</f>
        <v>1770462.8499999996</v>
      </c>
    </row>
    <row r="22" spans="1:5">
      <c r="A22" s="177" t="s">
        <v>535</v>
      </c>
      <c r="B22" s="330">
        <v>20825937</v>
      </c>
      <c r="C22" s="330">
        <v>21689135</v>
      </c>
      <c r="D22" s="330">
        <f>+'REVENUE EXPENSES'!D20</f>
        <v>21723090</v>
      </c>
      <c r="E22" s="330">
        <f t="shared" ref="E22:E35" si="1">+C22-D22</f>
        <v>-33955</v>
      </c>
    </row>
    <row r="23" spans="1:5">
      <c r="A23" s="177" t="s">
        <v>289</v>
      </c>
      <c r="B23" s="330">
        <v>13264961</v>
      </c>
      <c r="C23" s="330">
        <v>12427423</v>
      </c>
      <c r="D23" s="330">
        <f>+'REVENUE EXPENSES'!D21</f>
        <v>11234917</v>
      </c>
      <c r="E23" s="330">
        <f t="shared" si="1"/>
        <v>1192506</v>
      </c>
    </row>
    <row r="24" spans="1:5" hidden="1">
      <c r="A24" s="177" t="s">
        <v>292</v>
      </c>
      <c r="B24" s="330"/>
      <c r="C24" s="330"/>
      <c r="D24" s="330">
        <f>+'REVENUE EXPENSES'!D22</f>
        <v>0</v>
      </c>
      <c r="E24" s="330">
        <f t="shared" si="1"/>
        <v>0</v>
      </c>
    </row>
    <row r="25" spans="1:5" hidden="1">
      <c r="A25" s="180" t="s">
        <v>293</v>
      </c>
      <c r="B25" s="330"/>
      <c r="C25" s="330"/>
      <c r="D25" s="330">
        <f>+'REVENUE EXPENSES'!D23</f>
        <v>0</v>
      </c>
      <c r="E25" s="330">
        <f t="shared" si="1"/>
        <v>0</v>
      </c>
    </row>
    <row r="26" spans="1:5" hidden="1">
      <c r="A26" s="180" t="s">
        <v>294</v>
      </c>
      <c r="B26" s="330"/>
      <c r="C26" s="330"/>
      <c r="D26" s="330">
        <f>+'REVENUE EXPENSES'!D24</f>
        <v>0</v>
      </c>
      <c r="E26" s="330">
        <f t="shared" si="1"/>
        <v>0</v>
      </c>
    </row>
    <row r="27" spans="1:5" hidden="1">
      <c r="A27" s="177" t="s">
        <v>279</v>
      </c>
      <c r="B27" s="330"/>
      <c r="C27" s="330"/>
      <c r="D27" s="330">
        <f>+'REVENUE EXPENSES'!D25</f>
        <v>0</v>
      </c>
      <c r="E27" s="330">
        <f t="shared" si="1"/>
        <v>0</v>
      </c>
    </row>
    <row r="28" spans="1:5" hidden="1">
      <c r="A28" s="180" t="s">
        <v>295</v>
      </c>
      <c r="B28" s="330"/>
      <c r="C28" s="330"/>
      <c r="D28" s="330">
        <f>+'REVENUE EXPENSES'!D26</f>
        <v>0</v>
      </c>
      <c r="E28" s="330">
        <f t="shared" si="1"/>
        <v>0</v>
      </c>
    </row>
    <row r="29" spans="1:5" hidden="1">
      <c r="A29" s="180" t="s">
        <v>296</v>
      </c>
      <c r="B29" s="330"/>
      <c r="C29" s="330"/>
      <c r="D29" s="330">
        <f>+'REVENUE EXPENSES'!D27</f>
        <v>0</v>
      </c>
      <c r="E29" s="330">
        <f t="shared" si="1"/>
        <v>0</v>
      </c>
    </row>
    <row r="30" spans="1:5" hidden="1">
      <c r="A30" s="177" t="s">
        <v>297</v>
      </c>
      <c r="B30" s="330"/>
      <c r="C30" s="330"/>
      <c r="D30" s="330">
        <f>+'REVENUE EXPENSES'!D28</f>
        <v>0</v>
      </c>
      <c r="E30" s="330">
        <f t="shared" si="1"/>
        <v>0</v>
      </c>
    </row>
    <row r="31" spans="1:5" hidden="1">
      <c r="A31" s="177" t="s">
        <v>67</v>
      </c>
      <c r="B31" s="330"/>
      <c r="C31" s="330"/>
      <c r="D31" s="330">
        <f>+'REVENUE EXPENSES'!D29</f>
        <v>0</v>
      </c>
      <c r="E31" s="330">
        <f t="shared" si="1"/>
        <v>0</v>
      </c>
    </row>
    <row r="32" spans="1:5" hidden="1">
      <c r="A32" s="177" t="s">
        <v>299</v>
      </c>
      <c r="B32" s="330"/>
      <c r="C32" s="330"/>
      <c r="D32" s="330">
        <f>+'REVENUE EXPENSES'!D30</f>
        <v>0</v>
      </c>
      <c r="E32" s="330">
        <f t="shared" si="1"/>
        <v>0</v>
      </c>
    </row>
    <row r="33" spans="1:13">
      <c r="A33" s="177" t="s">
        <v>290</v>
      </c>
      <c r="B33" s="330"/>
      <c r="C33" s="330"/>
      <c r="D33" s="330">
        <f>+'REVENUE EXPENSES'!D31</f>
        <v>436153.51</v>
      </c>
      <c r="E33" s="330">
        <f t="shared" si="1"/>
        <v>-436153.51</v>
      </c>
      <c r="G33"/>
      <c r="H33"/>
      <c r="I33"/>
      <c r="J33"/>
      <c r="K33"/>
      <c r="L33"/>
      <c r="M33"/>
    </row>
    <row r="34" spans="1:13" hidden="1">
      <c r="A34" s="177" t="s">
        <v>291</v>
      </c>
      <c r="B34" s="330">
        <v>0</v>
      </c>
      <c r="C34" s="330"/>
      <c r="D34" s="330">
        <f>+'REVENUE EXPENSES'!D32</f>
        <v>0</v>
      </c>
      <c r="E34" s="330">
        <f t="shared" si="1"/>
        <v>0</v>
      </c>
      <c r="G34"/>
      <c r="H34"/>
      <c r="I34"/>
      <c r="J34"/>
      <c r="K34"/>
      <c r="L34"/>
      <c r="M34"/>
    </row>
    <row r="35" spans="1:13" ht="15.75" customHeight="1" thickBot="1">
      <c r="A35" s="181" t="s">
        <v>13</v>
      </c>
      <c r="B35" s="404">
        <f>SUM(B21:B34)</f>
        <v>38000000</v>
      </c>
      <c r="C35" s="191">
        <f>SUM(C21:C34)</f>
        <v>38000000</v>
      </c>
      <c r="D35" s="404">
        <f>SUM(D21:D34)</f>
        <v>35507139.659999996</v>
      </c>
      <c r="E35" s="404">
        <f t="shared" si="1"/>
        <v>2492860.3400000036</v>
      </c>
      <c r="H35" s="267"/>
      <c r="I35" s="267"/>
      <c r="J35" s="267"/>
      <c r="K35" s="267"/>
      <c r="L35" s="267"/>
      <c r="M35" s="267"/>
    </row>
    <row r="36" spans="1:13" ht="19.5" customHeight="1" thickBot="1">
      <c r="A36" s="180"/>
      <c r="B36" s="178"/>
      <c r="C36" s="178"/>
      <c r="D36" s="374"/>
      <c r="E36" s="374"/>
      <c r="G36" s="464" t="s">
        <v>762</v>
      </c>
      <c r="H36" s="465"/>
      <c r="I36" s="465"/>
      <c r="J36" s="465"/>
      <c r="K36" s="466"/>
      <c r="L36" s="267"/>
      <c r="M36" s="267"/>
    </row>
    <row r="37" spans="1:13">
      <c r="A37" s="181" t="s">
        <v>11</v>
      </c>
      <c r="B37" s="411">
        <f>+B18-B35</f>
        <v>-215596</v>
      </c>
      <c r="C37" s="411">
        <f>+C18-C35</f>
        <v>-430147</v>
      </c>
      <c r="D37" s="411">
        <f>+D18-D35</f>
        <v>2511060.950000003</v>
      </c>
      <c r="E37" s="411">
        <f>+D37-C37</f>
        <v>2941207.950000003</v>
      </c>
      <c r="G37" s="467" t="s">
        <v>662</v>
      </c>
      <c r="H37" s="468"/>
      <c r="I37" s="468"/>
      <c r="J37" s="468"/>
      <c r="K37" s="469"/>
    </row>
    <row r="38" spans="1:13" ht="13.5" thickBot="1">
      <c r="A38" s="181"/>
      <c r="B38" s="178"/>
      <c r="C38" s="178"/>
      <c r="D38" s="178"/>
      <c r="E38" s="178"/>
      <c r="G38" s="470"/>
      <c r="H38" s="471"/>
      <c r="I38" s="471"/>
      <c r="J38" s="471"/>
      <c r="K38" s="472"/>
    </row>
    <row r="39" spans="1:13" ht="12.75" customHeight="1">
      <c r="A39" s="184" t="s">
        <v>300</v>
      </c>
      <c r="B39" s="185"/>
      <c r="C39" s="185"/>
      <c r="D39" s="185"/>
      <c r="E39" s="185"/>
      <c r="G39" s="473" t="s">
        <v>764</v>
      </c>
      <c r="H39" s="474"/>
      <c r="I39" s="474"/>
      <c r="J39" s="474"/>
      <c r="K39" s="475"/>
    </row>
    <row r="40" spans="1:13">
      <c r="A40" s="177" t="s">
        <v>301</v>
      </c>
      <c r="B40" s="374">
        <v>0</v>
      </c>
      <c r="C40" s="374">
        <v>0</v>
      </c>
      <c r="D40" s="374">
        <f>+'REVENUE EXPENSES'!D40</f>
        <v>186112.66</v>
      </c>
      <c r="E40" s="374">
        <f>+D40-C40</f>
        <v>186112.66</v>
      </c>
      <c r="G40" s="476"/>
      <c r="H40" s="477"/>
      <c r="I40" s="477"/>
      <c r="J40" s="477"/>
      <c r="K40" s="478"/>
    </row>
    <row r="41" spans="1:13" ht="13.5" thickBot="1">
      <c r="A41" s="177" t="s">
        <v>302</v>
      </c>
      <c r="B41" s="330">
        <v>0</v>
      </c>
      <c r="C41" s="330">
        <v>0</v>
      </c>
      <c r="D41" s="330">
        <f>-'REVENUE EXPENSES'!D41</f>
        <v>204200</v>
      </c>
      <c r="E41" s="330">
        <f>+C41-D41</f>
        <v>-204200</v>
      </c>
      <c r="G41" s="479"/>
      <c r="H41" s="480"/>
      <c r="I41" s="480"/>
      <c r="J41" s="480"/>
      <c r="K41" s="481"/>
    </row>
    <row r="42" spans="1:13" hidden="1">
      <c r="A42" s="177" t="s">
        <v>303</v>
      </c>
      <c r="B42" s="330">
        <v>0</v>
      </c>
      <c r="C42" s="330">
        <v>0</v>
      </c>
      <c r="D42" s="330">
        <f>+'REVENUE EXPENSES'!D42</f>
        <v>0</v>
      </c>
      <c r="E42" s="330">
        <f>+D42-C42</f>
        <v>0</v>
      </c>
      <c r="G42" s="456" t="s">
        <v>845</v>
      </c>
      <c r="H42" s="457"/>
      <c r="I42" s="457"/>
      <c r="J42" s="457"/>
      <c r="K42" s="458"/>
    </row>
    <row r="43" spans="1:13" ht="13.5" hidden="1" thickBot="1">
      <c r="A43" s="177" t="s">
        <v>304</v>
      </c>
      <c r="B43" s="330">
        <v>0</v>
      </c>
      <c r="C43" s="330">
        <v>0</v>
      </c>
      <c r="D43" s="330">
        <f>+'REVENUE EXPENSES'!D43</f>
        <v>0</v>
      </c>
      <c r="E43" s="330">
        <f>+D43-C43</f>
        <v>0</v>
      </c>
      <c r="G43" s="459"/>
      <c r="H43" s="460"/>
      <c r="I43" s="460"/>
      <c r="J43" s="460"/>
      <c r="K43" s="461"/>
    </row>
    <row r="44" spans="1:13">
      <c r="A44" s="177" t="s">
        <v>350</v>
      </c>
      <c r="B44" s="330">
        <v>0</v>
      </c>
      <c r="C44" s="330">
        <v>0</v>
      </c>
      <c r="D44" s="330">
        <f>+'REVENUE EXPENSES'!D44</f>
        <v>8776</v>
      </c>
      <c r="E44" s="330">
        <f>+D44-C44</f>
        <v>8776</v>
      </c>
      <c r="G44" s="456" t="s">
        <v>846</v>
      </c>
      <c r="H44" s="457"/>
      <c r="I44" s="457"/>
      <c r="J44" s="457"/>
      <c r="K44" s="458"/>
    </row>
    <row r="45" spans="1:13" ht="12.75" customHeight="1" thickBot="1">
      <c r="A45" s="179" t="s">
        <v>571</v>
      </c>
      <c r="B45" s="330">
        <v>0</v>
      </c>
      <c r="C45" s="330">
        <v>0</v>
      </c>
      <c r="D45" s="330">
        <f>+'REVENUE EXPENSES'!D45</f>
        <v>-41650.339999999997</v>
      </c>
      <c r="E45" s="330">
        <f t="shared" ref="E45" si="2">+D45-C45</f>
        <v>-41650.339999999997</v>
      </c>
      <c r="G45" s="459"/>
      <c r="H45" s="460"/>
      <c r="I45" s="460"/>
      <c r="J45" s="460"/>
      <c r="K45" s="461"/>
    </row>
    <row r="46" spans="1:13" hidden="1">
      <c r="A46" s="177" t="s">
        <v>305</v>
      </c>
      <c r="B46" s="330">
        <v>0</v>
      </c>
      <c r="C46" s="330">
        <v>0</v>
      </c>
      <c r="D46" s="330">
        <f>+'REVENUE EXPENSES'!D46</f>
        <v>0</v>
      </c>
      <c r="E46" s="330">
        <f>+D46-C46</f>
        <v>0</v>
      </c>
      <c r="G46" s="447" t="s">
        <v>765</v>
      </c>
      <c r="H46" s="448"/>
      <c r="I46" s="448"/>
      <c r="J46" s="448"/>
      <c r="K46" s="449"/>
    </row>
    <row r="47" spans="1:13" hidden="1">
      <c r="A47" s="177" t="s">
        <v>306</v>
      </c>
      <c r="B47" s="330">
        <v>0</v>
      </c>
      <c r="C47" s="330">
        <v>0</v>
      </c>
      <c r="D47" s="330">
        <f>+'REVENUE EXPENSES'!D47</f>
        <v>0</v>
      </c>
      <c r="E47" s="330">
        <f>+C47-D47</f>
        <v>0</v>
      </c>
      <c r="G47" s="450"/>
      <c r="H47" s="451"/>
      <c r="I47" s="451"/>
      <c r="J47" s="451"/>
      <c r="K47" s="452"/>
    </row>
    <row r="48" spans="1:13" ht="13.5" thickBot="1">
      <c r="A48" s="181" t="s">
        <v>307</v>
      </c>
      <c r="B48" s="404">
        <f>+B40-B41+B42+B43+B44+B45+B46-B47</f>
        <v>0</v>
      </c>
      <c r="C48" s="404">
        <f>+C40-C41+C42+C43+C44+C45+C46-C47</f>
        <v>0</v>
      </c>
      <c r="D48" s="404">
        <f>+D40-D41+D42+D43+D44+D45+D46-D47</f>
        <v>-50961.679999999993</v>
      </c>
      <c r="E48" s="404">
        <f>SUM(E40:E47)</f>
        <v>-50961.679999999993</v>
      </c>
      <c r="G48" s="453"/>
      <c r="H48" s="454"/>
      <c r="I48" s="454"/>
      <c r="J48" s="454"/>
      <c r="K48" s="455"/>
    </row>
    <row r="49" spans="1:11" ht="12.75" customHeight="1">
      <c r="A49" s="181"/>
      <c r="B49" s="183"/>
      <c r="C49" s="183"/>
      <c r="D49" s="183"/>
      <c r="E49" s="183"/>
      <c r="G49" s="441" t="s">
        <v>763</v>
      </c>
      <c r="H49" s="442"/>
      <c r="I49" s="442"/>
      <c r="J49" s="442"/>
      <c r="K49" s="443"/>
    </row>
    <row r="50" spans="1:11">
      <c r="A50" s="181" t="s">
        <v>308</v>
      </c>
      <c r="B50" s="405">
        <f>+B37+B48</f>
        <v>-215596</v>
      </c>
      <c r="C50" s="405">
        <f>+C37+C48</f>
        <v>-430147</v>
      </c>
      <c r="D50" s="405">
        <f>+D37+D48</f>
        <v>2460099.2700000028</v>
      </c>
      <c r="E50" s="405">
        <f>+D50-C50</f>
        <v>2890246.2700000028</v>
      </c>
      <c r="G50" s="441"/>
      <c r="H50" s="442"/>
      <c r="I50" s="442"/>
      <c r="J50" s="442"/>
      <c r="K50" s="443"/>
    </row>
    <row r="51" spans="1:11" ht="12.75" customHeight="1">
      <c r="A51" s="181"/>
      <c r="B51" s="178"/>
      <c r="C51" s="178"/>
      <c r="D51" s="374"/>
      <c r="E51" s="374"/>
      <c r="G51" s="441"/>
      <c r="H51" s="442"/>
      <c r="I51" s="442"/>
      <c r="J51" s="442"/>
      <c r="K51" s="443"/>
    </row>
    <row r="52" spans="1:11" hidden="1">
      <c r="A52" s="177" t="s">
        <v>309</v>
      </c>
      <c r="B52" s="178"/>
      <c r="C52" s="178"/>
      <c r="D52" s="374"/>
      <c r="E52" s="374"/>
      <c r="G52" s="441"/>
      <c r="H52" s="442"/>
      <c r="I52" s="442"/>
      <c r="J52" s="442"/>
      <c r="K52" s="443"/>
    </row>
    <row r="53" spans="1:11" hidden="1">
      <c r="A53" s="177" t="s">
        <v>310</v>
      </c>
      <c r="B53" s="178"/>
      <c r="C53" s="178"/>
      <c r="D53" s="374"/>
      <c r="E53" s="374"/>
      <c r="G53" s="441"/>
      <c r="H53" s="442"/>
      <c r="I53" s="442"/>
      <c r="J53" s="442"/>
      <c r="K53" s="443"/>
    </row>
    <row r="54" spans="1:11" ht="13.5" thickBot="1">
      <c r="A54" s="181" t="s">
        <v>380</v>
      </c>
      <c r="B54" s="405">
        <f>SUM(B50:B53)</f>
        <v>-215596</v>
      </c>
      <c r="C54" s="405">
        <f>SUM(C50:C53)</f>
        <v>-430147</v>
      </c>
      <c r="D54" s="405">
        <f>SUM(D50:D53)</f>
        <v>2460099.2700000028</v>
      </c>
      <c r="E54" s="405">
        <f>+D54-C54</f>
        <v>2890246.2700000028</v>
      </c>
      <c r="G54" s="444"/>
      <c r="H54" s="445"/>
      <c r="I54" s="445"/>
      <c r="J54" s="445"/>
      <c r="K54" s="446"/>
    </row>
    <row r="55" spans="1:11">
      <c r="A55" s="181"/>
      <c r="B55" s="183"/>
      <c r="C55" s="183"/>
      <c r="D55" s="406"/>
      <c r="E55" s="406"/>
      <c r="G55"/>
      <c r="H55"/>
      <c r="I55"/>
      <c r="J55"/>
      <c r="K55"/>
    </row>
    <row r="56" spans="1:11" ht="19.5" customHeight="1">
      <c r="A56" s="181" t="s">
        <v>378</v>
      </c>
      <c r="B56" s="406">
        <v>2343845.39</v>
      </c>
      <c r="C56" s="406">
        <f>+B56</f>
        <v>2343845.39</v>
      </c>
      <c r="D56" s="406">
        <f>+'REVENUE EXPENSES'!D56</f>
        <v>-1311714</v>
      </c>
      <c r="E56" s="406">
        <f>+D56-C56</f>
        <v>-3655559.39</v>
      </c>
      <c r="G56"/>
      <c r="H56"/>
      <c r="I56"/>
      <c r="J56"/>
      <c r="K56"/>
    </row>
    <row r="57" spans="1:11" ht="19.5" hidden="1" customHeight="1">
      <c r="A57" s="225" t="s">
        <v>650</v>
      </c>
      <c r="E57" s="410"/>
      <c r="G57"/>
      <c r="H57"/>
      <c r="I57"/>
      <c r="J57"/>
      <c r="K57"/>
    </row>
    <row r="58" spans="1:11">
      <c r="A58" s="182" t="s">
        <v>573</v>
      </c>
      <c r="B58" s="189" t="s">
        <v>628</v>
      </c>
      <c r="C58" s="189" t="s">
        <v>628</v>
      </c>
      <c r="D58" s="406">
        <f>+'REVENUE EXPENSES'!D58</f>
        <v>306874.8</v>
      </c>
      <c r="E58" s="410"/>
    </row>
    <row r="59" spans="1:11">
      <c r="D59" s="407"/>
      <c r="E59" s="410"/>
    </row>
    <row r="60" spans="1:11" ht="21" customHeight="1" thickBot="1">
      <c r="A60" s="181" t="s">
        <v>379</v>
      </c>
      <c r="B60" s="408">
        <f>B54+B56</f>
        <v>2128249.39</v>
      </c>
      <c r="C60" s="408">
        <f>C54+C56</f>
        <v>1913698.3900000001</v>
      </c>
      <c r="D60" s="408">
        <f>D54+D56+D58+D57</f>
        <v>1455260.0700000029</v>
      </c>
      <c r="E60" s="408">
        <f>+D60-C60</f>
        <v>-458438.31999999727</v>
      </c>
    </row>
    <row r="61" spans="1:11" ht="13.5" thickTop="1">
      <c r="A61" s="181"/>
      <c r="B61" s="176"/>
      <c r="C61" s="176"/>
      <c r="D61" s="409"/>
      <c r="E61" s="409"/>
      <c r="G61" s="227"/>
      <c r="H61" s="227"/>
      <c r="I61" s="227"/>
      <c r="J61" s="227"/>
      <c r="K61" s="227"/>
    </row>
    <row r="62" spans="1:11">
      <c r="A62" s="187" t="s">
        <v>383</v>
      </c>
      <c r="B62" s="176">
        <f>'NET POSITION'!D106-B60</f>
        <v>-672989.00000000326</v>
      </c>
      <c r="C62" s="176">
        <f>'NET POSITION'!D106-C60</f>
        <v>-458438.00000000326</v>
      </c>
      <c r="D62" s="176">
        <f>'NET POSITION'!D106-D60</f>
        <v>0.31999999401159585</v>
      </c>
      <c r="E62" s="176">
        <f>'NET POSITION'!D106-E60</f>
        <v>1913698.7099999941</v>
      </c>
    </row>
    <row r="63" spans="1:11">
      <c r="D63" s="407"/>
      <c r="E63" s="407"/>
    </row>
    <row r="64" spans="1:11">
      <c r="D64" s="407"/>
    </row>
  </sheetData>
  <mergeCells count="12">
    <mergeCell ref="G49:K54"/>
    <mergeCell ref="G46:K48"/>
    <mergeCell ref="G44:K45"/>
    <mergeCell ref="G42:K43"/>
    <mergeCell ref="A1:E1"/>
    <mergeCell ref="A2:E2"/>
    <mergeCell ref="A3:E3"/>
    <mergeCell ref="A4:E4"/>
    <mergeCell ref="B6:C6"/>
    <mergeCell ref="G36:K36"/>
    <mergeCell ref="G37:K38"/>
    <mergeCell ref="G39:K41"/>
  </mergeCells>
  <pageMargins left="0.7" right="0.7" top="0.75" bottom="0.75" header="0.3" footer="0.3"/>
  <pageSetup scale="83" fitToHeight="4" orientation="portrait" r:id="rId1"/>
  <headerFooter>
    <oddFooter>&amp;CThe accompanying notes are an integral part of the financial statements.</oddFooter>
  </headerFooter>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5"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5" type="noConversion"/>
  <pageMargins left="0.4" right="0.31" top="0.56999999999999995" bottom="0.64" header="0.5" footer="0.5"/>
  <pageSetup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5" type="noConversion"/>
  <pageMargins left="0.75" right="0.75" top="1" bottom="1" header="0.5" footer="0.5"/>
  <pageSetup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74"/>
  <sheetViews>
    <sheetView topLeftCell="A29" zoomScaleNormal="100" zoomScaleSheetLayoutView="100" workbookViewId="0">
      <selection activeCell="F70" sqref="F70"/>
    </sheetView>
  </sheetViews>
  <sheetFormatPr defaultColWidth="11.42578125" defaultRowHeight="12.75"/>
  <cols>
    <col min="1" max="1" width="1.7109375" style="91" customWidth="1"/>
    <col min="2" max="2" width="3.7109375" style="91" customWidth="1"/>
    <col min="3" max="3" width="48.7109375" style="78" customWidth="1"/>
    <col min="4" max="4" width="1.7109375" style="92" customWidth="1"/>
    <col min="5" max="5" width="12.7109375" style="90" bestFit="1" customWidth="1"/>
    <col min="6" max="6" width="14.28515625" style="78" customWidth="1"/>
    <col min="7" max="7" width="13.5703125" style="78" customWidth="1"/>
    <col min="8" max="8" width="12.7109375" style="84" customWidth="1"/>
    <col min="9" max="16384" width="11.42578125" style="78"/>
  </cols>
  <sheetData>
    <row r="1" spans="1:8" ht="15">
      <c r="A1" s="482" t="str">
        <f>'CERTIFICATION-COVER'!A4:G4</f>
        <v>Educational Service District #113</v>
      </c>
      <c r="B1" s="482"/>
      <c r="C1" s="482"/>
      <c r="D1" s="482"/>
      <c r="E1" s="482"/>
      <c r="F1" s="482"/>
      <c r="G1" s="76"/>
      <c r="H1" s="77"/>
    </row>
    <row r="2" spans="1:8" ht="15">
      <c r="A2" s="483" t="s">
        <v>386</v>
      </c>
      <c r="B2" s="483"/>
      <c r="C2" s="483"/>
      <c r="D2" s="483"/>
      <c r="E2" s="483"/>
      <c r="F2" s="483"/>
      <c r="G2" s="76"/>
      <c r="H2" s="77"/>
    </row>
    <row r="3" spans="1:8" ht="15">
      <c r="A3" s="483" t="s">
        <v>840</v>
      </c>
      <c r="B3" s="483"/>
      <c r="C3" s="483"/>
      <c r="D3" s="483"/>
      <c r="E3" s="483"/>
      <c r="F3" s="483"/>
      <c r="G3" s="76"/>
      <c r="H3" s="77"/>
    </row>
    <row r="4" spans="1:8" ht="15">
      <c r="A4" s="484" t="s">
        <v>835</v>
      </c>
      <c r="B4" s="484"/>
      <c r="C4" s="484"/>
      <c r="D4" s="484"/>
      <c r="E4" s="484"/>
      <c r="F4" s="484"/>
      <c r="G4" s="76"/>
      <c r="H4" s="77"/>
    </row>
    <row r="5" spans="1:8" ht="3.75" customHeight="1">
      <c r="A5" s="76"/>
      <c r="B5" s="76"/>
      <c r="C5" s="76"/>
      <c r="D5" s="79"/>
      <c r="E5" s="80"/>
      <c r="F5" s="76"/>
      <c r="G5" s="76"/>
      <c r="H5" s="77"/>
    </row>
    <row r="6" spans="1:8" ht="15">
      <c r="A6" s="81" t="s">
        <v>387</v>
      </c>
      <c r="B6" s="82"/>
      <c r="C6" s="82"/>
      <c r="D6" s="83"/>
      <c r="E6" s="78"/>
    </row>
    <row r="7" spans="1:8" s="82" customFormat="1" ht="14.25">
      <c r="A7" s="85"/>
      <c r="B7" s="85">
        <v>12</v>
      </c>
      <c r="C7" s="82" t="s">
        <v>155</v>
      </c>
      <c r="D7" s="83"/>
      <c r="E7" s="379">
        <v>900931.76</v>
      </c>
      <c r="F7" s="396"/>
      <c r="H7" s="94"/>
    </row>
    <row r="8" spans="1:8" s="82" customFormat="1" ht="14.25">
      <c r="A8" s="85"/>
      <c r="B8" s="85">
        <v>13</v>
      </c>
      <c r="C8" s="82" t="s">
        <v>388</v>
      </c>
      <c r="D8" s="83"/>
      <c r="E8" s="380">
        <v>278333.69</v>
      </c>
      <c r="F8" s="396"/>
      <c r="H8" s="94"/>
    </row>
    <row r="9" spans="1:8" s="82" customFormat="1" ht="14.25" hidden="1">
      <c r="A9" s="85"/>
      <c r="B9" s="85">
        <v>14</v>
      </c>
      <c r="C9" s="82" t="s">
        <v>389</v>
      </c>
      <c r="D9" s="83"/>
      <c r="E9" s="380"/>
      <c r="F9" s="396"/>
      <c r="H9" s="94"/>
    </row>
    <row r="10" spans="1:8" s="82" customFormat="1" ht="14.25" hidden="1">
      <c r="A10" s="85"/>
      <c r="B10" s="85">
        <v>15</v>
      </c>
      <c r="C10" s="82" t="s">
        <v>390</v>
      </c>
      <c r="D10" s="83"/>
      <c r="E10" s="380">
        <v>0</v>
      </c>
      <c r="F10" s="396"/>
      <c r="H10" s="94"/>
    </row>
    <row r="11" spans="1:8" s="82" customFormat="1" ht="14.25">
      <c r="A11" s="85"/>
      <c r="B11" s="85">
        <v>16</v>
      </c>
      <c r="C11" s="82" t="s">
        <v>245</v>
      </c>
      <c r="D11" s="83"/>
      <c r="E11" s="380">
        <v>186112.66</v>
      </c>
      <c r="F11" s="396"/>
      <c r="H11" s="94"/>
    </row>
    <row r="12" spans="1:8" s="82" customFormat="1" ht="14.25">
      <c r="A12" s="85"/>
      <c r="B12" s="85">
        <v>17</v>
      </c>
      <c r="C12" s="82" t="s">
        <v>157</v>
      </c>
      <c r="D12" s="83"/>
      <c r="E12" s="380">
        <v>1200</v>
      </c>
      <c r="F12" s="396"/>
      <c r="H12" s="94"/>
    </row>
    <row r="13" spans="1:8" s="82" customFormat="1" ht="14.25">
      <c r="A13" s="85"/>
      <c r="B13" s="85">
        <v>19</v>
      </c>
      <c r="C13" s="82" t="s">
        <v>159</v>
      </c>
      <c r="D13" s="83"/>
      <c r="E13" s="380">
        <v>207107.95</v>
      </c>
      <c r="F13" s="396"/>
      <c r="H13" s="94"/>
    </row>
    <row r="14" spans="1:8" s="82" customFormat="1" ht="14.25">
      <c r="A14" s="85"/>
      <c r="B14" s="85">
        <v>20</v>
      </c>
      <c r="C14" s="82" t="s">
        <v>153</v>
      </c>
      <c r="D14" s="83"/>
      <c r="E14" s="402">
        <v>16252.99</v>
      </c>
      <c r="F14" s="396"/>
      <c r="H14" s="94"/>
    </row>
    <row r="15" spans="1:8" s="82" customFormat="1" ht="14.25" hidden="1">
      <c r="A15" s="85"/>
      <c r="B15" s="85">
        <v>21</v>
      </c>
      <c r="C15" s="82" t="s">
        <v>161</v>
      </c>
      <c r="D15" s="83"/>
      <c r="E15" s="380">
        <v>0</v>
      </c>
      <c r="F15" s="396"/>
      <c r="H15" s="94"/>
    </row>
    <row r="16" spans="1:8" s="82" customFormat="1" ht="14.25" hidden="1">
      <c r="A16" s="85"/>
      <c r="B16" s="85">
        <v>22</v>
      </c>
      <c r="C16" s="82" t="s">
        <v>391</v>
      </c>
      <c r="D16" s="83"/>
      <c r="E16" s="380">
        <v>0</v>
      </c>
      <c r="F16" s="396"/>
      <c r="H16" s="94"/>
    </row>
    <row r="17" spans="1:8" s="82" customFormat="1" ht="14.25" hidden="1">
      <c r="A17" s="85"/>
      <c r="B17" s="86">
        <v>23</v>
      </c>
      <c r="C17" s="82" t="s">
        <v>5</v>
      </c>
      <c r="D17" s="83"/>
      <c r="E17" s="380">
        <v>0</v>
      </c>
      <c r="F17" s="396"/>
      <c r="G17" s="87"/>
      <c r="H17" s="88"/>
    </row>
    <row r="18" spans="1:8" s="82" customFormat="1" ht="16.5" hidden="1">
      <c r="A18" s="85"/>
      <c r="B18" s="85">
        <v>29</v>
      </c>
      <c r="C18" s="82" t="s">
        <v>162</v>
      </c>
      <c r="D18" s="83"/>
      <c r="E18" s="381">
        <v>0</v>
      </c>
      <c r="F18" s="396"/>
      <c r="G18" s="87"/>
      <c r="H18" s="88"/>
    </row>
    <row r="19" spans="1:8" ht="15">
      <c r="A19" s="89" t="s">
        <v>392</v>
      </c>
      <c r="B19" s="85"/>
      <c r="C19" s="82"/>
      <c r="D19" s="83"/>
      <c r="E19" s="382"/>
      <c r="F19" s="383">
        <f>SUM(E7:E18)</f>
        <v>1589939.0499999998</v>
      </c>
    </row>
    <row r="20" spans="1:8" ht="5.25" customHeight="1">
      <c r="E20" s="382"/>
      <c r="F20" s="382"/>
    </row>
    <row r="21" spans="1:8" ht="15">
      <c r="A21" s="81" t="s">
        <v>393</v>
      </c>
      <c r="B21" s="82"/>
      <c r="C21" s="82"/>
      <c r="D21" s="83"/>
      <c r="E21" s="382"/>
      <c r="F21" s="384"/>
    </row>
    <row r="22" spans="1:8" s="82" customFormat="1" ht="14.25">
      <c r="A22" s="85"/>
      <c r="B22" s="85">
        <v>31</v>
      </c>
      <c r="C22" s="82" t="s">
        <v>163</v>
      </c>
      <c r="D22" s="83"/>
      <c r="E22" s="397">
        <v>933127.03</v>
      </c>
      <c r="F22" s="386"/>
      <c r="H22" s="94"/>
    </row>
    <row r="23" spans="1:8" s="82" customFormat="1" ht="14.25" hidden="1">
      <c r="A23" s="85"/>
      <c r="B23" s="85">
        <v>32</v>
      </c>
      <c r="C23" s="82" t="s">
        <v>164</v>
      </c>
      <c r="D23" s="83"/>
      <c r="E23" s="398">
        <v>0</v>
      </c>
      <c r="F23" s="386"/>
      <c r="H23" s="94"/>
    </row>
    <row r="24" spans="1:8" s="82" customFormat="1" ht="14.25" hidden="1">
      <c r="A24" s="85"/>
      <c r="B24" s="85">
        <v>34</v>
      </c>
      <c r="C24" s="82" t="s">
        <v>394</v>
      </c>
      <c r="D24" s="83"/>
      <c r="E24" s="398">
        <v>0</v>
      </c>
      <c r="F24" s="386"/>
      <c r="H24" s="94"/>
    </row>
    <row r="25" spans="1:8" s="82" customFormat="1" ht="14.25" hidden="1">
      <c r="A25" s="85"/>
      <c r="B25" s="85">
        <v>35</v>
      </c>
      <c r="C25" s="82" t="s">
        <v>552</v>
      </c>
      <c r="D25" s="83"/>
      <c r="E25" s="398">
        <v>0</v>
      </c>
      <c r="F25" s="386"/>
      <c r="H25" s="94"/>
    </row>
    <row r="26" spans="1:8" s="82" customFormat="1" ht="14.25">
      <c r="A26" s="85"/>
      <c r="B26" s="85">
        <v>36</v>
      </c>
      <c r="C26" s="82" t="s">
        <v>395</v>
      </c>
      <c r="D26" s="83"/>
      <c r="E26" s="398">
        <v>652994.06999999995</v>
      </c>
      <c r="F26" s="386"/>
      <c r="H26" s="94"/>
    </row>
    <row r="27" spans="1:8" s="82" customFormat="1" ht="14.25">
      <c r="A27" s="85"/>
      <c r="B27" s="85">
        <v>37</v>
      </c>
      <c r="C27" s="82" t="s">
        <v>165</v>
      </c>
      <c r="D27" s="83"/>
      <c r="E27" s="398">
        <v>392841.94</v>
      </c>
      <c r="F27" s="386"/>
      <c r="H27" s="94"/>
    </row>
    <row r="28" spans="1:8" s="82" customFormat="1" ht="14.25" hidden="1">
      <c r="A28" s="85"/>
      <c r="B28" s="85">
        <v>38</v>
      </c>
      <c r="C28" s="82" t="s">
        <v>553</v>
      </c>
      <c r="D28" s="83"/>
      <c r="E28" s="398">
        <v>0</v>
      </c>
      <c r="F28" s="386"/>
      <c r="H28" s="94"/>
    </row>
    <row r="29" spans="1:8" s="82" customFormat="1" ht="14.25">
      <c r="A29" s="85"/>
      <c r="B29" s="153">
        <v>39</v>
      </c>
      <c r="C29" s="94" t="s">
        <v>631</v>
      </c>
      <c r="D29" s="93"/>
      <c r="E29" s="398">
        <v>27782.31</v>
      </c>
      <c r="F29" s="386"/>
      <c r="G29" s="94"/>
      <c r="H29" s="94"/>
    </row>
    <row r="30" spans="1:8" s="82" customFormat="1" ht="14.25" hidden="1">
      <c r="A30" s="85"/>
      <c r="B30" s="85">
        <v>40</v>
      </c>
      <c r="C30" s="82" t="s">
        <v>167</v>
      </c>
      <c r="D30" s="83"/>
      <c r="E30" s="398">
        <v>0</v>
      </c>
      <c r="F30" s="386"/>
      <c r="H30" s="94"/>
    </row>
    <row r="31" spans="1:8" s="82" customFormat="1" ht="14.25">
      <c r="A31" s="85"/>
      <c r="B31" s="85">
        <v>41</v>
      </c>
      <c r="C31" s="82" t="s">
        <v>396</v>
      </c>
      <c r="D31" s="83"/>
      <c r="E31" s="398">
        <v>708021.42</v>
      </c>
      <c r="F31" s="386"/>
      <c r="H31" s="94"/>
    </row>
    <row r="32" spans="1:8" s="82" customFormat="1" ht="14.25">
      <c r="A32" s="85"/>
      <c r="B32" s="85">
        <v>42</v>
      </c>
      <c r="C32" s="82" t="s">
        <v>397</v>
      </c>
      <c r="D32" s="83"/>
      <c r="E32" s="398">
        <v>95234.37</v>
      </c>
      <c r="F32" s="386"/>
      <c r="H32" s="94"/>
    </row>
    <row r="33" spans="1:6" s="82" customFormat="1" ht="14.25">
      <c r="A33" s="85"/>
      <c r="B33" s="85">
        <v>43</v>
      </c>
      <c r="C33" s="82" t="s">
        <v>398</v>
      </c>
      <c r="D33" s="83"/>
      <c r="E33" s="398">
        <v>2697835.89</v>
      </c>
      <c r="F33" s="386"/>
    </row>
    <row r="34" spans="1:6" s="82" customFormat="1" ht="16.5">
      <c r="A34" s="85"/>
      <c r="B34" s="85">
        <v>49</v>
      </c>
      <c r="C34" s="82" t="s">
        <v>168</v>
      </c>
      <c r="D34" s="83"/>
      <c r="E34" s="399">
        <v>1836144.95</v>
      </c>
      <c r="F34" s="386"/>
    </row>
    <row r="35" spans="1:6" s="78" customFormat="1" ht="15">
      <c r="A35" s="89" t="s">
        <v>399</v>
      </c>
      <c r="B35" s="85"/>
      <c r="C35" s="82"/>
      <c r="D35" s="85"/>
      <c r="E35" s="382"/>
      <c r="F35" s="389">
        <f>SUM(E22:E34)</f>
        <v>7343981.9800000004</v>
      </c>
    </row>
    <row r="36" spans="1:6" s="78" customFormat="1" ht="4.5" customHeight="1">
      <c r="A36" s="91"/>
      <c r="B36" s="91"/>
      <c r="D36" s="92"/>
      <c r="E36" s="382"/>
      <c r="F36" s="382"/>
    </row>
    <row r="37" spans="1:6" s="78" customFormat="1" ht="15">
      <c r="A37" s="81" t="s">
        <v>400</v>
      </c>
      <c r="B37" s="82"/>
      <c r="C37" s="82"/>
      <c r="D37" s="83"/>
      <c r="E37" s="382"/>
      <c r="F37" s="384"/>
    </row>
    <row r="38" spans="1:6" s="82" customFormat="1" ht="14.25">
      <c r="A38" s="85"/>
      <c r="B38" s="85">
        <v>51</v>
      </c>
      <c r="C38" s="82" t="s">
        <v>401</v>
      </c>
      <c r="D38" s="83"/>
      <c r="E38" s="397">
        <v>370180.27</v>
      </c>
      <c r="F38" s="386"/>
    </row>
    <row r="39" spans="1:6" s="82" customFormat="1" ht="14.25">
      <c r="A39" s="85"/>
      <c r="B39" s="85">
        <v>53</v>
      </c>
      <c r="C39" s="82" t="s">
        <v>402</v>
      </c>
      <c r="D39" s="83"/>
      <c r="E39" s="398">
        <v>167745.60000000001</v>
      </c>
      <c r="F39" s="386"/>
    </row>
    <row r="40" spans="1:6" s="82" customFormat="1" ht="14.25" hidden="1">
      <c r="A40" s="85"/>
      <c r="B40" s="85">
        <v>54</v>
      </c>
      <c r="C40" s="82" t="s">
        <v>156</v>
      </c>
      <c r="D40" s="83"/>
      <c r="E40" s="398">
        <v>0</v>
      </c>
      <c r="F40" s="386"/>
    </row>
    <row r="41" spans="1:6" s="82" customFormat="1" ht="14.25" hidden="1">
      <c r="A41" s="85"/>
      <c r="B41" s="85">
        <v>58</v>
      </c>
      <c r="C41" s="82" t="s">
        <v>103</v>
      </c>
      <c r="D41" s="83"/>
      <c r="E41" s="398">
        <v>0</v>
      </c>
      <c r="F41" s="386"/>
    </row>
    <row r="42" spans="1:6" s="82" customFormat="1" ht="14.25" hidden="1">
      <c r="A42" s="85"/>
      <c r="B42" s="85">
        <v>60</v>
      </c>
      <c r="C42" s="82" t="s">
        <v>403</v>
      </c>
      <c r="D42" s="83"/>
      <c r="E42" s="398">
        <v>0</v>
      </c>
      <c r="F42" s="386"/>
    </row>
    <row r="43" spans="1:6" s="82" customFormat="1" ht="14.25">
      <c r="A43" s="85"/>
      <c r="B43" s="85">
        <v>61</v>
      </c>
      <c r="C43" s="82" t="s">
        <v>158</v>
      </c>
      <c r="D43" s="83"/>
      <c r="E43" s="398">
        <v>7589209.1100000003</v>
      </c>
      <c r="F43" s="386"/>
    </row>
    <row r="44" spans="1:6" s="82" customFormat="1" ht="14.25" hidden="1">
      <c r="A44" s="85"/>
      <c r="B44" s="85">
        <v>62</v>
      </c>
      <c r="C44" s="82" t="s">
        <v>404</v>
      </c>
      <c r="D44" s="83"/>
      <c r="E44" s="398">
        <v>0</v>
      </c>
      <c r="F44" s="386"/>
    </row>
    <row r="45" spans="1:6" s="82" customFormat="1" ht="14.25">
      <c r="A45" s="85"/>
      <c r="B45" s="85">
        <v>63</v>
      </c>
      <c r="C45" s="82" t="s">
        <v>160</v>
      </c>
      <c r="D45" s="83"/>
      <c r="E45" s="398">
        <v>424930.65</v>
      </c>
      <c r="F45" s="386"/>
    </row>
    <row r="46" spans="1:6" s="82" customFormat="1" ht="14.25" hidden="1">
      <c r="A46" s="85"/>
      <c r="B46" s="85">
        <v>67</v>
      </c>
      <c r="C46" s="82" t="s">
        <v>405</v>
      </c>
      <c r="D46" s="83"/>
      <c r="E46" s="398">
        <v>0</v>
      </c>
      <c r="F46" s="386"/>
    </row>
    <row r="47" spans="1:6" s="82" customFormat="1" ht="14.25" hidden="1">
      <c r="A47" s="85"/>
      <c r="B47" s="85">
        <v>68</v>
      </c>
      <c r="C47" s="82" t="s">
        <v>406</v>
      </c>
      <c r="D47" s="83"/>
      <c r="E47" s="398">
        <v>0</v>
      </c>
      <c r="F47" s="386"/>
    </row>
    <row r="48" spans="1:6" s="82" customFormat="1" ht="16.5">
      <c r="A48" s="85"/>
      <c r="B48" s="85">
        <v>69</v>
      </c>
      <c r="C48" s="82" t="s">
        <v>407</v>
      </c>
      <c r="D48" s="83"/>
      <c r="E48" s="399">
        <v>1919752.4</v>
      </c>
      <c r="F48" s="386"/>
    </row>
    <row r="49" spans="1:8" ht="15">
      <c r="A49" s="89" t="s">
        <v>408</v>
      </c>
      <c r="B49" s="85"/>
      <c r="C49" s="82"/>
      <c r="D49" s="85"/>
      <c r="E49" s="382"/>
      <c r="F49" s="389">
        <f>SUM(E38:E48)</f>
        <v>10471818.030000001</v>
      </c>
    </row>
    <row r="50" spans="1:8" ht="3.75" customHeight="1">
      <c r="E50" s="382"/>
      <c r="F50" s="382"/>
    </row>
    <row r="51" spans="1:8" ht="15">
      <c r="A51" s="81" t="s">
        <v>409</v>
      </c>
      <c r="B51" s="82"/>
      <c r="C51" s="82"/>
      <c r="D51" s="83"/>
      <c r="E51" s="382"/>
      <c r="F51" s="384"/>
    </row>
    <row r="52" spans="1:8" s="82" customFormat="1" ht="14.25">
      <c r="A52" s="85"/>
      <c r="B52" s="85">
        <v>71</v>
      </c>
      <c r="C52" s="82" t="s">
        <v>410</v>
      </c>
      <c r="D52" s="83"/>
      <c r="E52" s="403">
        <v>8537362.6899999995</v>
      </c>
      <c r="F52" s="386"/>
      <c r="H52" s="94"/>
    </row>
    <row r="53" spans="1:8" s="82" customFormat="1" ht="14.25" hidden="1">
      <c r="A53" s="85"/>
      <c r="B53" s="85">
        <v>72</v>
      </c>
      <c r="C53" s="82" t="s">
        <v>411</v>
      </c>
      <c r="D53" s="83"/>
      <c r="E53" s="398">
        <v>0</v>
      </c>
      <c r="F53" s="386"/>
      <c r="H53" s="94"/>
    </row>
    <row r="54" spans="1:8" s="82" customFormat="1" ht="16.5" hidden="1">
      <c r="A54" s="85"/>
      <c r="B54" s="85">
        <v>73</v>
      </c>
      <c r="C54" s="82" t="s">
        <v>412</v>
      </c>
      <c r="D54" s="83"/>
      <c r="E54" s="399">
        <v>0</v>
      </c>
      <c r="F54" s="386"/>
      <c r="H54" s="94"/>
    </row>
    <row r="55" spans="1:8" ht="15">
      <c r="A55" s="89" t="s">
        <v>413</v>
      </c>
      <c r="B55" s="85"/>
      <c r="C55" s="82"/>
      <c r="D55" s="83"/>
      <c r="E55" s="382"/>
      <c r="F55" s="389">
        <f>SUM(E52:E54)</f>
        <v>8537362.6899999995</v>
      </c>
    </row>
    <row r="56" spans="1:8" ht="6" customHeight="1">
      <c r="E56" s="382"/>
      <c r="F56" s="382"/>
    </row>
    <row r="57" spans="1:8" ht="15">
      <c r="A57" s="81" t="s">
        <v>414</v>
      </c>
      <c r="B57" s="82"/>
      <c r="C57" s="82"/>
      <c r="D57" s="83"/>
      <c r="E57" s="382"/>
      <c r="F57" s="384"/>
    </row>
    <row r="58" spans="1:8" s="82" customFormat="1" ht="14.25">
      <c r="A58" s="85"/>
      <c r="B58" s="85">
        <v>81</v>
      </c>
      <c r="C58" s="82" t="s">
        <v>410</v>
      </c>
      <c r="D58" s="83"/>
      <c r="E58" s="397">
        <v>5123627.43</v>
      </c>
      <c r="F58" s="386"/>
      <c r="H58" s="94"/>
    </row>
    <row r="59" spans="1:8" s="82" customFormat="1" ht="14.25" hidden="1">
      <c r="A59" s="85"/>
      <c r="B59" s="85">
        <v>82</v>
      </c>
      <c r="C59" s="82" t="s">
        <v>411</v>
      </c>
      <c r="D59" s="83"/>
      <c r="E59" s="398">
        <v>0</v>
      </c>
      <c r="F59" s="386"/>
      <c r="H59" s="94"/>
    </row>
    <row r="60" spans="1:8" s="82" customFormat="1" ht="16.5">
      <c r="A60" s="85"/>
      <c r="B60" s="85">
        <v>83</v>
      </c>
      <c r="C60" s="82" t="s">
        <v>412</v>
      </c>
      <c r="D60" s="83"/>
      <c r="E60" s="399">
        <v>5137584.09</v>
      </c>
      <c r="F60" s="386"/>
      <c r="H60" s="94"/>
    </row>
    <row r="61" spans="1:8" ht="15">
      <c r="A61" s="89" t="s">
        <v>415</v>
      </c>
      <c r="B61" s="85"/>
      <c r="C61" s="82"/>
      <c r="D61" s="83"/>
      <c r="E61" s="382"/>
      <c r="F61" s="389">
        <f>SUM(E58:E60)</f>
        <v>10261211.52</v>
      </c>
    </row>
    <row r="62" spans="1:8" ht="5.25" customHeight="1">
      <c r="E62" s="382"/>
      <c r="F62" s="382"/>
    </row>
    <row r="63" spans="1:8" ht="15" hidden="1">
      <c r="A63" s="81" t="s">
        <v>416</v>
      </c>
      <c r="B63" s="82"/>
      <c r="C63" s="82"/>
      <c r="D63" s="83"/>
      <c r="E63" s="382"/>
      <c r="F63" s="384"/>
      <c r="G63" s="82"/>
      <c r="H63" s="94"/>
    </row>
    <row r="64" spans="1:8" ht="14.25" hidden="1">
      <c r="A64" s="85"/>
      <c r="B64" s="85">
        <v>92</v>
      </c>
      <c r="C64" s="82" t="s">
        <v>144</v>
      </c>
      <c r="D64" s="83"/>
      <c r="E64" s="385">
        <v>0</v>
      </c>
      <c r="F64" s="386"/>
    </row>
    <row r="65" spans="1:8" ht="14.25" hidden="1">
      <c r="A65" s="85"/>
      <c r="B65" s="85">
        <v>93</v>
      </c>
      <c r="C65" s="82" t="s">
        <v>145</v>
      </c>
      <c r="D65" s="83"/>
      <c r="E65" s="387">
        <v>0</v>
      </c>
      <c r="F65" s="386"/>
      <c r="G65" s="82"/>
      <c r="H65" s="94"/>
    </row>
    <row r="66" spans="1:8" ht="14.25" hidden="1">
      <c r="A66" s="85"/>
      <c r="B66" s="85">
        <v>94</v>
      </c>
      <c r="C66" s="82" t="s">
        <v>417</v>
      </c>
      <c r="D66" s="83"/>
      <c r="E66" s="387">
        <v>0</v>
      </c>
      <c r="F66" s="386"/>
      <c r="G66" s="82"/>
      <c r="H66" s="94"/>
    </row>
    <row r="67" spans="1:8" ht="14.25" hidden="1">
      <c r="A67" s="85"/>
      <c r="B67" s="85">
        <v>95</v>
      </c>
      <c r="C67" s="82" t="s">
        <v>146</v>
      </c>
      <c r="D67" s="83"/>
      <c r="E67" s="390">
        <v>0</v>
      </c>
      <c r="F67" s="386"/>
      <c r="H67" s="94"/>
    </row>
    <row r="68" spans="1:8" s="84" customFormat="1" ht="16.5" hidden="1">
      <c r="A68" s="153"/>
      <c r="B68" s="153">
        <v>96</v>
      </c>
      <c r="C68" s="94" t="s">
        <v>542</v>
      </c>
      <c r="D68" s="93"/>
      <c r="E68" s="388">
        <v>0</v>
      </c>
      <c r="F68" s="386"/>
      <c r="H68" s="94"/>
    </row>
    <row r="69" spans="1:8" ht="16.5" hidden="1">
      <c r="A69" s="89" t="s">
        <v>418</v>
      </c>
      <c r="B69" s="85"/>
      <c r="C69" s="82"/>
      <c r="D69" s="85"/>
      <c r="E69" s="382"/>
      <c r="F69" s="388">
        <f>SUM(E64:E68)</f>
        <v>0</v>
      </c>
    </row>
    <row r="70" spans="1:8" ht="16.5">
      <c r="A70" s="89" t="s">
        <v>419</v>
      </c>
      <c r="B70" s="85"/>
      <c r="C70" s="82"/>
      <c r="D70" s="83"/>
      <c r="E70" s="382"/>
      <c r="F70" s="423">
        <f>+F19+F35+F49+F55+F61+F69</f>
        <v>38204313.269999996</v>
      </c>
    </row>
    <row r="71" spans="1:8" ht="1.5" customHeight="1">
      <c r="A71" s="78"/>
      <c r="B71" s="78"/>
      <c r="D71" s="78"/>
      <c r="E71" s="84"/>
    </row>
    <row r="72" spans="1:8" ht="1.5" customHeight="1"/>
    <row r="73" spans="1:8" s="95" customFormat="1">
      <c r="A73" s="95" t="s">
        <v>554</v>
      </c>
      <c r="E73" s="96"/>
      <c r="F73" s="421" t="s">
        <v>839</v>
      </c>
      <c r="H73" s="98"/>
    </row>
    <row r="74" spans="1:8">
      <c r="A74" s="378"/>
    </row>
  </sheetData>
  <mergeCells count="4">
    <mergeCell ref="A1:F1"/>
    <mergeCell ref="A2:F2"/>
    <mergeCell ref="A3:F3"/>
    <mergeCell ref="A4:F4"/>
  </mergeCells>
  <printOptions horizontalCentered="1"/>
  <pageMargins left="0.25" right="0.25" top="0.5" bottom="0.5" header="0.2" footer="0"/>
  <pageSetup fitToHeight="6" orientation="portrait" r:id="rId1"/>
  <headerFooter alignWithMargins="0">
    <oddFooter>&amp;CThe accompanying notes are an integral part of the financial statements.</oddFooter>
  </headerFooter>
  <rowBreaks count="1" manualBreakCount="1">
    <brk id="56" max="5"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P29"/>
  <sheetViews>
    <sheetView zoomScaleNormal="100" workbookViewId="0">
      <selection activeCell="D16" sqref="D16"/>
    </sheetView>
  </sheetViews>
  <sheetFormatPr defaultColWidth="8.85546875" defaultRowHeight="12.75"/>
  <cols>
    <col min="1" max="1" width="44.5703125" style="172" customWidth="1"/>
    <col min="2" max="4" width="15.7109375" style="172" customWidth="1"/>
    <col min="5" max="5" width="5" style="172" customWidth="1"/>
    <col min="6" max="6" width="2.28515625" style="172" customWidth="1"/>
    <col min="7" max="10" width="8.85546875" style="172"/>
    <col min="11" max="11" width="10.85546875" style="172" bestFit="1" customWidth="1"/>
    <col min="12" max="16384" width="8.85546875" style="172"/>
  </cols>
  <sheetData>
    <row r="1" spans="1:16" s="372" customFormat="1" ht="21" customHeight="1">
      <c r="A1" s="487" t="str">
        <f>+'NET POSITION'!A1:G1</f>
        <v>Educational Service District #113</v>
      </c>
      <c r="B1" s="487"/>
      <c r="C1" s="487"/>
      <c r="D1" s="487"/>
      <c r="G1" s="373"/>
      <c r="H1" s="373"/>
      <c r="I1" s="373"/>
      <c r="J1" s="373"/>
      <c r="K1" s="373"/>
      <c r="L1" s="373"/>
      <c r="M1" s="373"/>
      <c r="N1" s="373"/>
      <c r="O1" s="373"/>
      <c r="P1" s="372" t="s">
        <v>191</v>
      </c>
    </row>
    <row r="2" spans="1:16" s="372" customFormat="1" ht="21" customHeight="1">
      <c r="A2" s="488" t="s">
        <v>621</v>
      </c>
      <c r="B2" s="488"/>
      <c r="C2" s="488"/>
      <c r="D2" s="488"/>
      <c r="G2" s="373"/>
      <c r="H2" s="373"/>
      <c r="I2" s="373"/>
      <c r="J2" s="373"/>
      <c r="K2" s="373"/>
      <c r="L2" s="373"/>
      <c r="M2" s="373"/>
      <c r="N2" s="373"/>
      <c r="O2" s="373"/>
      <c r="P2" s="372" t="s">
        <v>191</v>
      </c>
    </row>
    <row r="3" spans="1:16" s="372" customFormat="1">
      <c r="A3" s="489" t="s">
        <v>824</v>
      </c>
      <c r="B3" s="490"/>
      <c r="C3" s="490"/>
      <c r="D3" s="490"/>
      <c r="G3" s="373"/>
      <c r="H3" s="373"/>
      <c r="I3" s="373"/>
      <c r="J3" s="373"/>
      <c r="K3" s="373"/>
      <c r="L3" s="373"/>
      <c r="M3" s="373"/>
      <c r="N3" s="373"/>
      <c r="O3" s="373"/>
      <c r="P3" s="372" t="s">
        <v>191</v>
      </c>
    </row>
    <row r="4" spans="1:16">
      <c r="A4" s="173"/>
      <c r="B4" s="193"/>
      <c r="C4" s="463"/>
      <c r="D4" s="463"/>
      <c r="G4"/>
      <c r="H4"/>
      <c r="I4"/>
      <c r="J4"/>
      <c r="K4"/>
      <c r="L4"/>
      <c r="M4"/>
      <c r="N4"/>
      <c r="O4"/>
      <c r="P4" s="172" t="s">
        <v>191</v>
      </c>
    </row>
    <row r="5" spans="1:16" s="372" customFormat="1" ht="38.25">
      <c r="A5" s="370"/>
      <c r="B5" s="371" t="s">
        <v>345</v>
      </c>
      <c r="C5" s="371" t="s">
        <v>825</v>
      </c>
      <c r="D5" s="371" t="s">
        <v>826</v>
      </c>
      <c r="G5" s="373"/>
      <c r="H5" s="373"/>
      <c r="I5" s="373"/>
      <c r="J5" s="373"/>
      <c r="K5" s="373"/>
      <c r="L5" s="373"/>
      <c r="M5" s="373"/>
      <c r="N5" s="373"/>
      <c r="O5" s="373"/>
      <c r="P5" s="372" t="s">
        <v>191</v>
      </c>
    </row>
    <row r="6" spans="1:16">
      <c r="A6" s="175" t="s">
        <v>10</v>
      </c>
      <c r="B6" s="186"/>
      <c r="C6" s="186"/>
      <c r="D6" s="186"/>
      <c r="G6"/>
      <c r="H6"/>
      <c r="I6"/>
      <c r="J6"/>
      <c r="K6"/>
      <c r="L6"/>
      <c r="M6"/>
      <c r="N6"/>
      <c r="O6"/>
      <c r="P6" s="172" t="s">
        <v>191</v>
      </c>
    </row>
    <row r="7" spans="1:16">
      <c r="A7" s="177" t="s">
        <v>197</v>
      </c>
      <c r="B7" s="374">
        <f>1695397.4-892235.53</f>
        <v>803161.86999999988</v>
      </c>
      <c r="C7" s="374">
        <v>43810.59</v>
      </c>
      <c r="D7" s="374">
        <v>1043.04</v>
      </c>
      <c r="G7"/>
      <c r="H7"/>
      <c r="I7"/>
      <c r="J7"/>
      <c r="K7"/>
      <c r="L7"/>
      <c r="M7"/>
      <c r="N7"/>
      <c r="O7"/>
      <c r="P7" s="172" t="s">
        <v>191</v>
      </c>
    </row>
    <row r="8" spans="1:16" hidden="1">
      <c r="A8" s="177" t="s">
        <v>199</v>
      </c>
      <c r="B8" s="374"/>
      <c r="C8" s="374"/>
      <c r="D8" s="374"/>
      <c r="G8"/>
      <c r="H8"/>
      <c r="I8"/>
      <c r="J8"/>
      <c r="K8"/>
      <c r="L8"/>
      <c r="M8"/>
      <c r="N8"/>
      <c r="O8"/>
      <c r="P8" s="172" t="s">
        <v>191</v>
      </c>
    </row>
    <row r="9" spans="1:16">
      <c r="A9" s="177" t="s">
        <v>201</v>
      </c>
      <c r="B9" s="374">
        <f>17396.41-13508.32</f>
        <v>3888.09</v>
      </c>
      <c r="C9" s="374"/>
      <c r="D9" s="374">
        <v>1096.22</v>
      </c>
      <c r="G9"/>
      <c r="H9"/>
      <c r="I9"/>
      <c r="J9"/>
      <c r="K9"/>
      <c r="L9"/>
      <c r="M9"/>
      <c r="N9"/>
      <c r="O9"/>
      <c r="P9" s="172" t="s">
        <v>191</v>
      </c>
    </row>
    <row r="10" spans="1:16" hidden="1">
      <c r="A10" s="177" t="s">
        <v>347</v>
      </c>
      <c r="B10" s="374"/>
      <c r="C10" s="374"/>
      <c r="D10" s="374"/>
      <c r="G10"/>
      <c r="H10"/>
      <c r="I10"/>
      <c r="J10"/>
      <c r="K10"/>
      <c r="L10"/>
      <c r="M10"/>
      <c r="N10"/>
      <c r="O10"/>
      <c r="P10" s="172" t="s">
        <v>191</v>
      </c>
    </row>
    <row r="11" spans="1:16" ht="13.5" thickBot="1">
      <c r="A11" s="181" t="s">
        <v>346</v>
      </c>
      <c r="B11" s="375">
        <f>SUM(B7:B10)</f>
        <v>807049.95999999985</v>
      </c>
      <c r="C11" s="375">
        <f>SUM(C7:C10)</f>
        <v>43810.59</v>
      </c>
      <c r="D11" s="375">
        <f>SUM(D7:D10)</f>
        <v>2139.2600000000002</v>
      </c>
      <c r="G11"/>
      <c r="H11"/>
      <c r="I11"/>
      <c r="J11"/>
      <c r="K11"/>
      <c r="L11"/>
      <c r="M11"/>
      <c r="N11"/>
      <c r="O11"/>
      <c r="P11" s="172" t="s">
        <v>191</v>
      </c>
    </row>
    <row r="12" spans="1:16" ht="13.5" thickTop="1">
      <c r="A12" s="181"/>
      <c r="B12" s="376"/>
      <c r="C12" s="376"/>
      <c r="D12" s="376"/>
      <c r="G12"/>
      <c r="H12"/>
      <c r="I12"/>
      <c r="J12"/>
      <c r="K12"/>
      <c r="L12"/>
      <c r="M12"/>
      <c r="N12"/>
      <c r="O12"/>
      <c r="P12" s="172" t="s">
        <v>191</v>
      </c>
    </row>
    <row r="13" spans="1:16">
      <c r="A13" s="184" t="s">
        <v>4</v>
      </c>
      <c r="B13" s="377"/>
      <c r="C13" s="377"/>
      <c r="D13" s="377"/>
      <c r="G13"/>
      <c r="H13"/>
      <c r="I13"/>
      <c r="J13"/>
      <c r="K13"/>
      <c r="L13"/>
      <c r="M13"/>
      <c r="N13"/>
      <c r="O13"/>
      <c r="P13" s="172" t="s">
        <v>191</v>
      </c>
    </row>
    <row r="14" spans="1:16">
      <c r="A14" s="177" t="s">
        <v>218</v>
      </c>
      <c r="B14" s="374">
        <f>108016.3-80939.78</f>
        <v>27076.520000000004</v>
      </c>
      <c r="C14" s="374">
        <v>909.51</v>
      </c>
      <c r="D14" s="374">
        <v>2139.2600000000002</v>
      </c>
      <c r="G14"/>
      <c r="H14"/>
      <c r="I14"/>
      <c r="J14"/>
      <c r="K14"/>
      <c r="L14"/>
      <c r="M14"/>
      <c r="N14"/>
      <c r="O14"/>
      <c r="P14" s="172" t="s">
        <v>191</v>
      </c>
    </row>
    <row r="15" spans="1:16">
      <c r="A15" s="177" t="s">
        <v>841</v>
      </c>
      <c r="B15" s="374">
        <v>67431.460000000006</v>
      </c>
      <c r="C15" s="374"/>
      <c r="D15" s="374"/>
      <c r="G15"/>
      <c r="H15"/>
      <c r="I15"/>
      <c r="J15" s="226"/>
      <c r="K15"/>
      <c r="L15"/>
      <c r="M15"/>
      <c r="N15"/>
      <c r="O15"/>
      <c r="P15" s="172" t="s">
        <v>191</v>
      </c>
    </row>
    <row r="16" spans="1:16">
      <c r="A16" s="179" t="s">
        <v>229</v>
      </c>
      <c r="B16" s="374">
        <f>1604777.51-892235.53</f>
        <v>712541.98</v>
      </c>
      <c r="C16" s="374">
        <v>42901.08</v>
      </c>
      <c r="D16" s="374"/>
      <c r="G16"/>
      <c r="H16"/>
      <c r="I16"/>
      <c r="J16"/>
      <c r="K16"/>
      <c r="L16"/>
      <c r="M16"/>
      <c r="N16"/>
      <c r="O16"/>
      <c r="P16" s="172" t="s">
        <v>191</v>
      </c>
    </row>
    <row r="17" spans="1:16" ht="13.5" thickBot="1">
      <c r="A17" s="181" t="s">
        <v>233</v>
      </c>
      <c r="B17" s="375">
        <f>SUM(B14:B16)</f>
        <v>807049.96</v>
      </c>
      <c r="C17" s="375">
        <f>SUM(C14:C16)</f>
        <v>43810.590000000004</v>
      </c>
      <c r="D17" s="375">
        <f>SUM(D14:D16)</f>
        <v>2139.2600000000002</v>
      </c>
      <c r="G17"/>
      <c r="H17"/>
      <c r="I17"/>
      <c r="J17"/>
      <c r="K17"/>
      <c r="L17"/>
      <c r="M17"/>
      <c r="N17"/>
      <c r="O17"/>
      <c r="P17" s="172" t="s">
        <v>191</v>
      </c>
    </row>
    <row r="18" spans="1:16" ht="13.5" thickTop="1">
      <c r="A18" s="181"/>
      <c r="B18" s="183"/>
      <c r="C18" s="183"/>
      <c r="D18" s="183"/>
      <c r="G18"/>
      <c r="H18"/>
      <c r="I18"/>
      <c r="J18"/>
      <c r="K18"/>
      <c r="L18"/>
      <c r="M18"/>
      <c r="N18"/>
      <c r="O18"/>
    </row>
    <row r="19" spans="1:16">
      <c r="A19" s="378"/>
    </row>
    <row r="20" spans="1:16">
      <c r="A20" s="172" t="s">
        <v>648</v>
      </c>
    </row>
    <row r="21" spans="1:16" ht="39.75" customHeight="1">
      <c r="A21" s="485" t="s">
        <v>657</v>
      </c>
      <c r="B21" s="486"/>
      <c r="C21" s="486"/>
      <c r="D21" s="486"/>
    </row>
    <row r="22" spans="1:16" ht="28.5" customHeight="1">
      <c r="A22" s="485" t="s">
        <v>656</v>
      </c>
      <c r="B22" s="486"/>
      <c r="C22" s="486"/>
      <c r="D22" s="486"/>
    </row>
    <row r="24" spans="1:16">
      <c r="A24"/>
      <c r="B24"/>
      <c r="C24"/>
      <c r="D24"/>
      <c r="E24"/>
    </row>
    <row r="25" spans="1:16">
      <c r="A25"/>
      <c r="B25"/>
      <c r="C25"/>
      <c r="D25"/>
      <c r="E25"/>
    </row>
    <row r="26" spans="1:16">
      <c r="A26"/>
      <c r="B26"/>
      <c r="C26"/>
      <c r="D26"/>
      <c r="E26"/>
    </row>
    <row r="27" spans="1:16">
      <c r="A27"/>
      <c r="B27"/>
      <c r="C27"/>
      <c r="D27"/>
      <c r="E27"/>
    </row>
    <row r="28" spans="1:16">
      <c r="A28"/>
      <c r="B28"/>
      <c r="C28"/>
      <c r="D28"/>
      <c r="E28"/>
    </row>
    <row r="29" spans="1:16">
      <c r="A29"/>
      <c r="B29"/>
      <c r="C29"/>
      <c r="D29"/>
      <c r="E29"/>
    </row>
  </sheetData>
  <mergeCells count="6">
    <mergeCell ref="A22:D22"/>
    <mergeCell ref="A21:D21"/>
    <mergeCell ref="A1:D1"/>
    <mergeCell ref="A2:D2"/>
    <mergeCell ref="A3:D3"/>
    <mergeCell ref="C4:D4"/>
  </mergeCells>
  <printOptions horizontalCentered="1"/>
  <pageMargins left="0.45" right="0.45" top="0.75" bottom="0.75" header="0.3" footer="0.3"/>
  <pageSetup scale="90" orientation="portrait" r:id="rId1"/>
  <headerFooter>
    <oddFooter>&amp;CThe accompanying notes are an integral part of the financial statements.</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854"/>
  <sheetViews>
    <sheetView topLeftCell="A16" zoomScale="80" zoomScaleNormal="80" zoomScaleSheetLayoutView="75" workbookViewId="0">
      <selection activeCell="D27" sqref="D27"/>
    </sheetView>
  </sheetViews>
  <sheetFormatPr defaultColWidth="11.42578125" defaultRowHeight="14.25"/>
  <cols>
    <col min="1" max="1" width="1.5703125" style="161" customWidth="1"/>
    <col min="2" max="2" width="7.5703125" style="97" customWidth="1"/>
    <col min="3" max="3" width="43" style="161" bestFit="1" customWidth="1"/>
    <col min="4" max="4" width="14.28515625" style="163" customWidth="1"/>
    <col min="5" max="5" width="14" style="163" customWidth="1"/>
    <col min="6" max="7" width="1.5703125" style="163" customWidth="1"/>
    <col min="8" max="8" width="12.85546875" style="163" customWidth="1"/>
    <col min="9" max="9" width="11.140625" style="163" customWidth="1"/>
    <col min="10" max="10" width="15.140625" style="163" customWidth="1"/>
    <col min="11" max="11" width="11.5703125" style="163" customWidth="1"/>
    <col min="12" max="12" width="13.28515625" style="163" customWidth="1"/>
    <col min="13" max="13" width="15" style="83" customWidth="1"/>
    <col min="14" max="14" width="12" style="163" customWidth="1"/>
    <col min="15" max="16" width="12" style="161" customWidth="1"/>
    <col min="17" max="16384" width="11.42578125" style="161"/>
  </cols>
  <sheetData>
    <row r="1" spans="1:14" ht="15">
      <c r="A1" s="99" t="str">
        <f>'CERTIFICATION-COVER'!A4:G4</f>
        <v>Educational Service District #113</v>
      </c>
      <c r="B1" s="76"/>
      <c r="C1" s="76"/>
      <c r="D1" s="76"/>
      <c r="E1" s="76"/>
      <c r="F1" s="77"/>
      <c r="G1" s="77"/>
      <c r="H1" s="77"/>
      <c r="I1" s="77"/>
      <c r="J1" s="77"/>
      <c r="K1" s="76"/>
      <c r="L1" s="100"/>
      <c r="M1" s="76"/>
      <c r="N1" s="161"/>
    </row>
    <row r="2" spans="1:14" ht="15">
      <c r="A2" s="101" t="s">
        <v>420</v>
      </c>
      <c r="B2" s="76"/>
      <c r="C2" s="102"/>
      <c r="D2" s="79"/>
      <c r="E2" s="76"/>
      <c r="F2" s="77"/>
      <c r="G2" s="103"/>
      <c r="H2" s="80"/>
      <c r="I2" s="77"/>
      <c r="J2" s="80"/>
      <c r="K2" s="76"/>
      <c r="L2" s="104"/>
      <c r="M2" s="76"/>
      <c r="N2" s="161"/>
    </row>
    <row r="3" spans="1:14" ht="15">
      <c r="A3" s="101" t="s">
        <v>531</v>
      </c>
      <c r="B3" s="76"/>
      <c r="C3" s="102"/>
      <c r="D3" s="79"/>
      <c r="E3" s="76"/>
      <c r="F3" s="77"/>
      <c r="G3" s="103"/>
      <c r="H3" s="80"/>
      <c r="I3" s="77"/>
      <c r="J3" s="105"/>
      <c r="K3" s="76"/>
      <c r="L3" s="104"/>
      <c r="M3" s="76"/>
      <c r="N3" s="161"/>
    </row>
    <row r="4" spans="1:14" ht="15">
      <c r="A4" s="101" t="str">
        <f>REVENUE!A4</f>
        <v>FOR THE FISCAL YEAR ENDED AUGUST 31, 2019</v>
      </c>
      <c r="B4" s="76"/>
      <c r="C4" s="102"/>
      <c r="D4" s="79"/>
      <c r="E4" s="76"/>
      <c r="F4" s="77"/>
      <c r="G4" s="103"/>
      <c r="H4" s="80"/>
      <c r="I4" s="77"/>
      <c r="J4" s="80"/>
      <c r="K4" s="76"/>
      <c r="L4" s="104"/>
      <c r="M4" s="76"/>
      <c r="N4" s="161"/>
    </row>
    <row r="5" spans="1:14" ht="6.75" customHeight="1">
      <c r="A5" s="82"/>
      <c r="B5" s="106"/>
      <c r="C5" s="89"/>
      <c r="D5" s="83"/>
      <c r="E5" s="82"/>
      <c r="F5" s="82"/>
      <c r="G5" s="89"/>
      <c r="H5" s="310"/>
      <c r="I5" s="82"/>
      <c r="J5" s="83"/>
      <c r="K5" s="82"/>
      <c r="L5" s="161"/>
      <c r="M5" s="82"/>
      <c r="N5" s="161"/>
    </row>
    <row r="6" spans="1:14" ht="15">
      <c r="A6" s="82"/>
      <c r="B6" s="89" t="s">
        <v>421</v>
      </c>
      <c r="C6" s="89"/>
      <c r="D6" s="82"/>
      <c r="E6" s="83"/>
      <c r="F6" s="83"/>
      <c r="G6" s="89"/>
      <c r="H6" s="89" t="s">
        <v>422</v>
      </c>
      <c r="I6" s="82"/>
      <c r="J6" s="82"/>
      <c r="K6" s="83"/>
      <c r="L6" s="316"/>
      <c r="M6" s="316"/>
      <c r="N6" s="161"/>
    </row>
    <row r="7" spans="1:14" ht="15">
      <c r="A7" s="82"/>
      <c r="B7" s="89" t="s">
        <v>423</v>
      </c>
      <c r="C7" s="82"/>
      <c r="D7" s="82"/>
      <c r="E7" s="83"/>
      <c r="F7" s="83"/>
      <c r="G7" s="106"/>
      <c r="H7" s="106">
        <v>11</v>
      </c>
      <c r="I7" s="161" t="s">
        <v>169</v>
      </c>
      <c r="J7" s="82"/>
      <c r="K7" s="83"/>
      <c r="L7" s="319">
        <v>59459</v>
      </c>
      <c r="M7" s="316"/>
      <c r="N7" s="161"/>
    </row>
    <row r="8" spans="1:14">
      <c r="A8" s="82"/>
      <c r="B8" s="109" t="s">
        <v>424</v>
      </c>
      <c r="C8" s="161" t="s">
        <v>425</v>
      </c>
      <c r="D8" s="319">
        <v>3358503</v>
      </c>
      <c r="E8" s="83"/>
      <c r="F8" s="83"/>
      <c r="G8" s="106"/>
      <c r="H8" s="106">
        <v>12</v>
      </c>
      <c r="I8" s="161" t="s">
        <v>170</v>
      </c>
      <c r="J8" s="82"/>
      <c r="K8" s="83"/>
      <c r="L8" s="315">
        <v>778096</v>
      </c>
      <c r="M8" s="316"/>
      <c r="N8" s="161"/>
    </row>
    <row r="9" spans="1:14" ht="16.5">
      <c r="A9" s="82"/>
      <c r="B9" s="109" t="s">
        <v>426</v>
      </c>
      <c r="C9" s="161" t="s">
        <v>427</v>
      </c>
      <c r="D9" s="317">
        <v>-1059643</v>
      </c>
      <c r="E9" s="316"/>
      <c r="F9" s="82"/>
      <c r="G9" s="82"/>
      <c r="H9" s="106">
        <v>13</v>
      </c>
      <c r="I9" s="161" t="s">
        <v>171</v>
      </c>
      <c r="J9" s="82"/>
      <c r="K9" s="83"/>
      <c r="L9" s="315">
        <v>1012532</v>
      </c>
      <c r="M9" s="316"/>
      <c r="N9" s="161"/>
    </row>
    <row r="10" spans="1:14" ht="15">
      <c r="A10" s="82"/>
      <c r="B10" s="81" t="s">
        <v>428</v>
      </c>
      <c r="C10" s="164"/>
      <c r="D10" s="316"/>
      <c r="E10" s="318">
        <f>SUM(D8:D9)</f>
        <v>2298860</v>
      </c>
      <c r="F10" s="82"/>
      <c r="G10" s="82"/>
      <c r="H10" s="106">
        <v>14</v>
      </c>
      <c r="I10" s="161" t="s">
        <v>172</v>
      </c>
      <c r="J10" s="82"/>
      <c r="K10" s="83"/>
      <c r="L10" s="315">
        <v>400091</v>
      </c>
      <c r="M10" s="316"/>
      <c r="N10" s="161"/>
    </row>
    <row r="11" spans="1:14" ht="15">
      <c r="A11" s="82"/>
      <c r="B11" s="81" t="s">
        <v>429</v>
      </c>
      <c r="D11" s="83"/>
      <c r="E11" s="82"/>
      <c r="F11" s="82"/>
      <c r="G11" s="82"/>
      <c r="H11" s="106">
        <v>15</v>
      </c>
      <c r="I11" s="161" t="s">
        <v>143</v>
      </c>
      <c r="J11" s="82"/>
      <c r="K11" s="83"/>
      <c r="L11" s="315">
        <v>559791</v>
      </c>
      <c r="M11" s="316"/>
      <c r="N11" s="161"/>
    </row>
    <row r="12" spans="1:14">
      <c r="A12" s="82"/>
      <c r="B12" s="106">
        <v>10</v>
      </c>
      <c r="C12" s="161" t="s">
        <v>173</v>
      </c>
      <c r="D12" s="319">
        <v>369356</v>
      </c>
      <c r="E12" s="316"/>
      <c r="F12" s="111"/>
      <c r="G12" s="106"/>
      <c r="H12" s="106">
        <v>16</v>
      </c>
      <c r="I12" s="161" t="s">
        <v>430</v>
      </c>
      <c r="J12" s="82"/>
      <c r="K12" s="83"/>
      <c r="L12" s="315">
        <v>3483</v>
      </c>
      <c r="M12" s="316"/>
      <c r="N12" s="161"/>
    </row>
    <row r="13" spans="1:14">
      <c r="A13" s="82"/>
      <c r="B13" s="106">
        <v>12</v>
      </c>
      <c r="C13" s="161" t="s">
        <v>164</v>
      </c>
      <c r="D13" s="315">
        <v>3306953</v>
      </c>
      <c r="E13" s="316"/>
      <c r="F13" s="111"/>
      <c r="G13" s="106"/>
      <c r="H13" s="106">
        <v>17</v>
      </c>
      <c r="I13" s="161" t="s">
        <v>176</v>
      </c>
      <c r="J13" s="82"/>
      <c r="K13" s="83"/>
      <c r="L13" s="315">
        <v>217604</v>
      </c>
      <c r="M13" s="316"/>
      <c r="N13" s="161"/>
    </row>
    <row r="14" spans="1:14" ht="15">
      <c r="A14" s="82"/>
      <c r="B14" s="106">
        <v>13</v>
      </c>
      <c r="C14" s="161" t="s">
        <v>555</v>
      </c>
      <c r="D14" s="315">
        <f>D178</f>
        <v>0</v>
      </c>
      <c r="E14" s="320"/>
      <c r="F14" s="152"/>
      <c r="G14" s="106"/>
      <c r="H14" s="147">
        <v>20</v>
      </c>
      <c r="I14" s="123" t="s">
        <v>664</v>
      </c>
      <c r="J14" s="82"/>
      <c r="K14" s="83"/>
      <c r="L14" s="315">
        <f>D78</f>
        <v>0</v>
      </c>
      <c r="M14" s="316"/>
      <c r="N14" s="161"/>
    </row>
    <row r="15" spans="1:14">
      <c r="A15" s="82"/>
      <c r="B15" s="106">
        <v>16</v>
      </c>
      <c r="C15" s="161" t="s">
        <v>175</v>
      </c>
      <c r="D15" s="315">
        <v>1198928</v>
      </c>
      <c r="E15" s="316"/>
      <c r="F15" s="111"/>
      <c r="G15" s="106"/>
      <c r="H15" s="147">
        <v>21</v>
      </c>
      <c r="I15" s="123" t="s">
        <v>175</v>
      </c>
      <c r="J15" s="82"/>
      <c r="K15" s="83"/>
      <c r="L15" s="315">
        <v>2089328</v>
      </c>
      <c r="M15" s="316"/>
      <c r="N15" s="161"/>
    </row>
    <row r="16" spans="1:14">
      <c r="A16" s="82"/>
      <c r="B16" s="106">
        <v>18</v>
      </c>
      <c r="C16" s="161" t="s">
        <v>177</v>
      </c>
      <c r="D16" s="315">
        <v>354747</v>
      </c>
      <c r="E16" s="316"/>
      <c r="F16" s="111"/>
      <c r="G16" s="106"/>
      <c r="H16" s="147">
        <v>22</v>
      </c>
      <c r="I16" s="123" t="s">
        <v>179</v>
      </c>
      <c r="J16" s="82"/>
      <c r="K16" s="83"/>
      <c r="L16" s="315">
        <v>147974</v>
      </c>
      <c r="M16" s="316"/>
      <c r="N16" s="161"/>
    </row>
    <row r="17" spans="1:14">
      <c r="A17" s="82"/>
      <c r="B17" s="106">
        <v>19</v>
      </c>
      <c r="C17" s="161" t="s">
        <v>431</v>
      </c>
      <c r="D17" s="315">
        <v>96551</v>
      </c>
      <c r="E17" s="316"/>
      <c r="F17" s="111"/>
      <c r="G17" s="106"/>
      <c r="H17" s="147">
        <v>23</v>
      </c>
      <c r="I17" s="123" t="s">
        <v>180</v>
      </c>
      <c r="J17" s="82"/>
      <c r="K17" s="83"/>
      <c r="L17" s="315"/>
      <c r="M17" s="316"/>
      <c r="N17" s="161"/>
    </row>
    <row r="18" spans="1:14">
      <c r="A18" s="82"/>
      <c r="B18" s="106">
        <v>20</v>
      </c>
      <c r="C18" s="161" t="s">
        <v>102</v>
      </c>
      <c r="D18" s="315">
        <v>3628268</v>
      </c>
      <c r="E18" s="316"/>
      <c r="F18" s="111"/>
      <c r="G18" s="106"/>
      <c r="H18" s="147">
        <v>26</v>
      </c>
      <c r="I18" s="123" t="s">
        <v>665</v>
      </c>
      <c r="J18" s="82"/>
      <c r="K18" s="83"/>
      <c r="L18" s="315">
        <f>D82</f>
        <v>0</v>
      </c>
      <c r="M18" s="316"/>
      <c r="N18" s="161"/>
    </row>
    <row r="19" spans="1:14">
      <c r="A19" s="82"/>
      <c r="B19" s="106">
        <v>21</v>
      </c>
      <c r="C19" s="161" t="s">
        <v>556</v>
      </c>
      <c r="D19" s="315">
        <f>D250</f>
        <v>0</v>
      </c>
      <c r="E19" s="320"/>
      <c r="F19" s="111"/>
      <c r="G19" s="106"/>
      <c r="H19" s="147">
        <v>27</v>
      </c>
      <c r="I19" s="123" t="s">
        <v>182</v>
      </c>
      <c r="J19" s="82"/>
      <c r="K19" s="83"/>
      <c r="L19" s="315">
        <f>16310217</f>
        <v>16310217</v>
      </c>
      <c r="M19" s="316"/>
      <c r="N19" s="161"/>
    </row>
    <row r="20" spans="1:14">
      <c r="A20" s="82"/>
      <c r="B20" s="106">
        <v>22</v>
      </c>
      <c r="C20" s="161" t="s">
        <v>181</v>
      </c>
      <c r="D20" s="315">
        <v>368672</v>
      </c>
      <c r="E20" s="316"/>
      <c r="F20" s="111"/>
      <c r="G20" s="106"/>
      <c r="H20" s="147">
        <v>41</v>
      </c>
      <c r="I20" s="123" t="s">
        <v>666</v>
      </c>
      <c r="J20" s="82"/>
      <c r="K20" s="83"/>
      <c r="L20" s="315">
        <f>D84</f>
        <v>0</v>
      </c>
      <c r="M20" s="316"/>
      <c r="N20" s="161"/>
    </row>
    <row r="21" spans="1:14">
      <c r="A21" s="82"/>
      <c r="B21" s="106">
        <v>23</v>
      </c>
      <c r="C21" s="161" t="s">
        <v>557</v>
      </c>
      <c r="D21" s="315">
        <f>D278</f>
        <v>0</v>
      </c>
      <c r="E21" s="320"/>
      <c r="F21" s="111"/>
      <c r="G21" s="106"/>
      <c r="H21" s="147">
        <v>42</v>
      </c>
      <c r="I21" s="123" t="s">
        <v>667</v>
      </c>
      <c r="J21" s="82"/>
      <c r="K21" s="83"/>
      <c r="L21" s="315">
        <f>D85</f>
        <v>0</v>
      </c>
      <c r="M21" s="316"/>
      <c r="N21" s="161"/>
    </row>
    <row r="22" spans="1:14">
      <c r="A22" s="82"/>
      <c r="B22" s="106">
        <v>24</v>
      </c>
      <c r="C22" s="161" t="s">
        <v>103</v>
      </c>
      <c r="D22" s="315">
        <v>836473</v>
      </c>
      <c r="E22" s="316"/>
      <c r="F22" s="111"/>
      <c r="G22" s="106"/>
      <c r="H22" s="147">
        <v>44</v>
      </c>
      <c r="I22" s="123" t="s">
        <v>668</v>
      </c>
      <c r="J22" s="82"/>
      <c r="K22" s="83"/>
      <c r="L22" s="315">
        <f>D86</f>
        <v>0</v>
      </c>
      <c r="M22" s="316"/>
      <c r="N22" s="161"/>
    </row>
    <row r="23" spans="1:14">
      <c r="A23" s="82"/>
      <c r="B23" s="106">
        <v>25</v>
      </c>
      <c r="C23" s="161" t="s">
        <v>183</v>
      </c>
      <c r="D23" s="315">
        <v>19665</v>
      </c>
      <c r="E23" s="316"/>
      <c r="F23" s="111"/>
      <c r="G23" s="106"/>
      <c r="H23" s="147">
        <v>51</v>
      </c>
      <c r="I23" s="161" t="s">
        <v>432</v>
      </c>
      <c r="J23" s="82"/>
      <c r="K23" s="83"/>
      <c r="L23" s="315">
        <f>D87</f>
        <v>0</v>
      </c>
      <c r="M23" s="316"/>
      <c r="N23" s="161"/>
    </row>
    <row r="24" spans="1:14">
      <c r="A24" s="82"/>
      <c r="B24" s="106">
        <v>26</v>
      </c>
      <c r="C24" s="161" t="s">
        <v>433</v>
      </c>
      <c r="D24" s="315">
        <f>D320</f>
        <v>0</v>
      </c>
      <c r="E24" s="316"/>
      <c r="F24" s="111"/>
      <c r="G24" s="106"/>
      <c r="H24" s="147">
        <v>52</v>
      </c>
      <c r="I24" s="161" t="s">
        <v>184</v>
      </c>
      <c r="J24" s="82"/>
      <c r="K24" s="83"/>
      <c r="L24" s="315">
        <v>499415</v>
      </c>
      <c r="M24" s="316"/>
      <c r="N24" s="161"/>
    </row>
    <row r="25" spans="1:14">
      <c r="A25" s="82"/>
      <c r="B25" s="106">
        <v>27</v>
      </c>
      <c r="C25" s="161" t="s">
        <v>186</v>
      </c>
      <c r="D25" s="315">
        <f>D334</f>
        <v>0</v>
      </c>
      <c r="E25" s="316"/>
      <c r="F25" s="111"/>
      <c r="G25" s="106"/>
      <c r="H25" s="147">
        <v>53</v>
      </c>
      <c r="I25" s="161" t="s">
        <v>185</v>
      </c>
      <c r="J25" s="82"/>
      <c r="K25" s="83"/>
      <c r="L25" s="315">
        <f>D89</f>
        <v>0</v>
      </c>
      <c r="M25" s="316"/>
      <c r="N25" s="161"/>
    </row>
    <row r="26" spans="1:14">
      <c r="A26" s="82"/>
      <c r="B26" s="106">
        <v>28</v>
      </c>
      <c r="C26" s="161" t="s">
        <v>187</v>
      </c>
      <c r="D26" s="315">
        <v>28061</v>
      </c>
      <c r="E26" s="316"/>
      <c r="F26" s="111"/>
      <c r="G26" s="106"/>
      <c r="H26" s="147">
        <v>56</v>
      </c>
      <c r="I26" s="161" t="s">
        <v>108</v>
      </c>
      <c r="J26" s="82"/>
      <c r="K26" s="83"/>
      <c r="L26" s="315">
        <f>D90</f>
        <v>0</v>
      </c>
      <c r="M26" s="316"/>
      <c r="N26" s="161"/>
    </row>
    <row r="27" spans="1:14">
      <c r="A27" s="82"/>
      <c r="B27" s="106">
        <v>30</v>
      </c>
      <c r="C27" s="161" t="s">
        <v>188</v>
      </c>
      <c r="D27" s="315">
        <v>13681</v>
      </c>
      <c r="E27" s="316"/>
      <c r="F27" s="111"/>
      <c r="G27" s="106"/>
      <c r="H27" s="147">
        <v>59</v>
      </c>
      <c r="I27" s="161" t="s">
        <v>434</v>
      </c>
      <c r="J27" s="82"/>
      <c r="K27" s="83"/>
      <c r="L27" s="315">
        <f>D91</f>
        <v>0</v>
      </c>
      <c r="M27" s="316"/>
      <c r="N27" s="161"/>
    </row>
    <row r="28" spans="1:14" ht="14.25" customHeight="1">
      <c r="A28" s="82"/>
      <c r="B28" s="106">
        <v>32</v>
      </c>
      <c r="C28" s="161" t="s">
        <v>189</v>
      </c>
      <c r="D28" s="315">
        <v>36778</v>
      </c>
      <c r="E28" s="316"/>
      <c r="F28" s="111"/>
      <c r="G28" s="106"/>
      <c r="H28" s="147">
        <v>60</v>
      </c>
      <c r="I28" s="161" t="s">
        <v>190</v>
      </c>
      <c r="J28" s="82"/>
      <c r="K28" s="83"/>
      <c r="L28" s="315">
        <v>1105583</v>
      </c>
      <c r="M28" s="316"/>
      <c r="N28" s="161"/>
    </row>
    <row r="29" spans="1:14" ht="14.25" customHeight="1">
      <c r="A29" s="82"/>
      <c r="B29" s="106">
        <v>34</v>
      </c>
      <c r="C29" s="161" t="s">
        <v>167</v>
      </c>
      <c r="D29" s="315">
        <v>10262657</v>
      </c>
      <c r="E29" s="316"/>
      <c r="F29" s="111"/>
      <c r="G29" s="106"/>
      <c r="H29" s="147">
        <v>72</v>
      </c>
      <c r="I29" s="161" t="s">
        <v>663</v>
      </c>
      <c r="J29" s="82"/>
      <c r="K29" s="83"/>
      <c r="L29" s="315">
        <f>D93</f>
        <v>0</v>
      </c>
      <c r="M29" s="316"/>
      <c r="N29" s="161"/>
    </row>
    <row r="30" spans="1:14" ht="14.25" customHeight="1">
      <c r="A30" s="82"/>
      <c r="B30" s="106">
        <v>36</v>
      </c>
      <c r="C30" s="165" t="s">
        <v>120</v>
      </c>
      <c r="D30" s="315">
        <f>D410</f>
        <v>0</v>
      </c>
      <c r="E30" s="316"/>
      <c r="F30" s="111"/>
      <c r="G30" s="106"/>
      <c r="H30" s="106">
        <v>73</v>
      </c>
      <c r="I30" s="161" t="s">
        <v>109</v>
      </c>
      <c r="J30" s="82"/>
      <c r="K30" s="83"/>
      <c r="L30" s="315">
        <f>D94</f>
        <v>0</v>
      </c>
      <c r="M30" s="316"/>
      <c r="N30" s="161"/>
    </row>
    <row r="31" spans="1:14" ht="14.25" customHeight="1">
      <c r="A31" s="82"/>
      <c r="B31" s="145">
        <v>38</v>
      </c>
      <c r="C31" s="165" t="s">
        <v>121</v>
      </c>
      <c r="D31" s="315">
        <f>D424</f>
        <v>0</v>
      </c>
      <c r="E31" s="316"/>
      <c r="F31" s="111"/>
      <c r="G31" s="106"/>
      <c r="H31" s="106">
        <v>75</v>
      </c>
      <c r="I31" s="161" t="s">
        <v>122</v>
      </c>
      <c r="J31" s="82"/>
      <c r="K31" s="83"/>
      <c r="L31" s="315">
        <f>D95</f>
        <v>0</v>
      </c>
      <c r="M31" s="316"/>
      <c r="N31" s="161"/>
    </row>
    <row r="32" spans="1:14" ht="14.25" customHeight="1">
      <c r="A32" s="82"/>
      <c r="B32" s="145">
        <v>40</v>
      </c>
      <c r="C32" s="165" t="s">
        <v>123</v>
      </c>
      <c r="D32" s="315">
        <f>D438</f>
        <v>0</v>
      </c>
      <c r="E32" s="316"/>
      <c r="F32" s="111"/>
      <c r="G32" s="106"/>
      <c r="H32" s="106">
        <v>83</v>
      </c>
      <c r="I32" s="161" t="s">
        <v>435</v>
      </c>
      <c r="J32" s="82"/>
      <c r="K32" s="83"/>
      <c r="L32" s="315">
        <v>204200</v>
      </c>
      <c r="M32" s="316"/>
      <c r="N32" s="161"/>
    </row>
    <row r="33" spans="1:14" ht="14.25" customHeight="1">
      <c r="A33" s="82"/>
      <c r="B33" s="145">
        <v>42</v>
      </c>
      <c r="C33" s="165" t="s">
        <v>125</v>
      </c>
      <c r="D33" s="315">
        <f>D452</f>
        <v>0</v>
      </c>
      <c r="E33" s="316"/>
      <c r="F33" s="111"/>
      <c r="G33" s="106"/>
      <c r="H33" s="106">
        <v>84</v>
      </c>
      <c r="I33" s="161" t="s">
        <v>436</v>
      </c>
      <c r="J33" s="82"/>
      <c r="K33" s="83"/>
      <c r="L33" s="315">
        <f>D97</f>
        <v>0</v>
      </c>
      <c r="M33" s="316"/>
      <c r="N33" s="161"/>
    </row>
    <row r="34" spans="1:14" ht="14.25" customHeight="1">
      <c r="A34" s="82"/>
      <c r="B34" s="145">
        <v>43</v>
      </c>
      <c r="C34" s="165" t="s">
        <v>530</v>
      </c>
      <c r="D34" s="315">
        <f>D466</f>
        <v>0</v>
      </c>
      <c r="E34" s="316"/>
      <c r="F34" s="111"/>
      <c r="G34" s="106"/>
      <c r="H34" s="147">
        <v>89</v>
      </c>
      <c r="I34" s="162" t="s">
        <v>540</v>
      </c>
      <c r="J34" s="94"/>
      <c r="K34" s="93"/>
      <c r="L34" s="315">
        <v>489044</v>
      </c>
      <c r="M34" s="316"/>
      <c r="N34" s="161"/>
    </row>
    <row r="35" spans="1:14" ht="14.25" customHeight="1">
      <c r="A35" s="82"/>
      <c r="B35" s="145">
        <v>46</v>
      </c>
      <c r="C35" s="165" t="s">
        <v>105</v>
      </c>
      <c r="D35" s="315">
        <f>D493</f>
        <v>0</v>
      </c>
      <c r="E35" s="316"/>
      <c r="F35" s="111"/>
      <c r="G35" s="106"/>
      <c r="H35" s="106">
        <v>98</v>
      </c>
      <c r="I35" s="161" t="s">
        <v>127</v>
      </c>
      <c r="J35" s="82"/>
      <c r="K35" s="83"/>
      <c r="L35" s="315">
        <f>12637513+16174+807222+5431</f>
        <v>13466340</v>
      </c>
      <c r="M35" s="316"/>
      <c r="N35" s="161"/>
    </row>
    <row r="36" spans="1:14" ht="14.25" customHeight="1">
      <c r="A36" s="82"/>
      <c r="B36" s="106">
        <v>48</v>
      </c>
      <c r="C36" s="161" t="s">
        <v>128</v>
      </c>
      <c r="D36" s="315">
        <f>D507</f>
        <v>0</v>
      </c>
      <c r="E36" s="316"/>
      <c r="F36" s="83"/>
      <c r="G36" s="106"/>
      <c r="H36" s="106">
        <v>99</v>
      </c>
      <c r="I36" s="161" t="s">
        <v>437</v>
      </c>
      <c r="J36" s="82"/>
      <c r="K36" s="83"/>
      <c r="L36" s="317">
        <v>-2077514</v>
      </c>
      <c r="M36" s="316"/>
      <c r="N36" s="161"/>
    </row>
    <row r="37" spans="1:14" ht="17.25">
      <c r="A37" s="82"/>
      <c r="B37" s="106">
        <v>51</v>
      </c>
      <c r="C37" s="161" t="s">
        <v>558</v>
      </c>
      <c r="D37" s="315">
        <f>D521</f>
        <v>0</v>
      </c>
      <c r="E37" s="316"/>
      <c r="F37" s="111"/>
      <c r="G37" s="89"/>
      <c r="H37" s="113" t="s">
        <v>438</v>
      </c>
      <c r="J37" s="82"/>
      <c r="K37" s="83"/>
      <c r="L37" s="316"/>
      <c r="M37" s="331">
        <f>SUM(L7:L36)</f>
        <v>35265643</v>
      </c>
      <c r="N37" s="161"/>
    </row>
    <row r="38" spans="1:14" ht="17.25">
      <c r="A38" s="82"/>
      <c r="B38" s="106">
        <v>52</v>
      </c>
      <c r="C38" s="161" t="s">
        <v>559</v>
      </c>
      <c r="D38" s="315">
        <f>D535</f>
        <v>0</v>
      </c>
      <c r="E38" s="316"/>
      <c r="F38" s="115"/>
      <c r="G38" s="82"/>
      <c r="H38" s="113"/>
      <c r="J38" s="82"/>
      <c r="K38" s="83"/>
      <c r="L38" s="83"/>
      <c r="M38" s="149"/>
      <c r="N38" s="161"/>
    </row>
    <row r="39" spans="1:14">
      <c r="A39" s="82"/>
      <c r="B39" s="106">
        <v>53</v>
      </c>
      <c r="C39" s="161" t="s">
        <v>560</v>
      </c>
      <c r="D39" s="315">
        <f>D549</f>
        <v>0</v>
      </c>
      <c r="E39" s="316"/>
      <c r="F39" s="111"/>
      <c r="G39" s="82"/>
      <c r="H39" s="82"/>
      <c r="I39" s="161"/>
      <c r="J39" s="82"/>
      <c r="K39" s="111"/>
      <c r="L39" s="83"/>
      <c r="M39" s="82"/>
      <c r="N39" s="161"/>
    </row>
    <row r="40" spans="1:14" ht="15">
      <c r="A40" s="82"/>
      <c r="B40" s="106">
        <v>54</v>
      </c>
      <c r="C40" s="161" t="s">
        <v>561</v>
      </c>
      <c r="D40" s="315">
        <f>D564</f>
        <v>0</v>
      </c>
      <c r="E40" s="316"/>
      <c r="F40" s="111"/>
      <c r="G40" s="89"/>
      <c r="H40" s="89" t="s">
        <v>439</v>
      </c>
      <c r="I40" s="161"/>
      <c r="J40" s="82"/>
      <c r="K40" s="111"/>
      <c r="L40" s="83"/>
      <c r="M40" s="82"/>
      <c r="N40" s="161"/>
    </row>
    <row r="41" spans="1:14">
      <c r="A41" s="82"/>
      <c r="B41" s="106">
        <v>58</v>
      </c>
      <c r="C41" s="161" t="s">
        <v>550</v>
      </c>
      <c r="D41" s="315">
        <f>D575</f>
        <v>0</v>
      </c>
      <c r="E41" s="316"/>
      <c r="F41" s="111"/>
      <c r="G41" s="82"/>
      <c r="H41" s="83" t="str">
        <f>"(0)"</f>
        <v>(0)</v>
      </c>
      <c r="I41" s="161" t="s">
        <v>440</v>
      </c>
      <c r="J41" s="82"/>
      <c r="K41" s="83"/>
      <c r="L41" s="319">
        <v>2077514</v>
      </c>
      <c r="M41" s="316"/>
      <c r="N41" s="161"/>
    </row>
    <row r="42" spans="1:14" ht="16.5">
      <c r="A42" s="82"/>
      <c r="B42" s="106">
        <v>59</v>
      </c>
      <c r="C42" s="161" t="s">
        <v>106</v>
      </c>
      <c r="D42" s="317">
        <v>1202300</v>
      </c>
      <c r="E42" s="316"/>
      <c r="F42" s="111"/>
      <c r="G42" s="83"/>
      <c r="H42" s="83" t="str">
        <f>"(1)"</f>
        <v>(1)</v>
      </c>
      <c r="I42" s="161" t="s">
        <v>442</v>
      </c>
      <c r="J42" s="82"/>
      <c r="K42" s="83"/>
      <c r="L42" s="315">
        <v>-2077514</v>
      </c>
      <c r="M42" s="316"/>
      <c r="N42" s="161"/>
    </row>
    <row r="43" spans="1:14" ht="15">
      <c r="A43" s="82"/>
      <c r="B43" s="113" t="s">
        <v>441</v>
      </c>
      <c r="D43" s="316"/>
      <c r="E43" s="315">
        <f>SUM(D12:D42)</f>
        <v>21723090</v>
      </c>
      <c r="F43" s="111"/>
      <c r="G43" s="83"/>
      <c r="H43" s="83" t="str">
        <f>"(2)"</f>
        <v>(2)</v>
      </c>
      <c r="I43" s="161" t="s">
        <v>443</v>
      </c>
      <c r="J43" s="82"/>
      <c r="K43" s="83"/>
      <c r="L43" s="315">
        <v>2449196</v>
      </c>
      <c r="M43" s="316"/>
      <c r="N43" s="161"/>
    </row>
    <row r="44" spans="1:14">
      <c r="A44" s="82"/>
      <c r="B44" s="106"/>
      <c r="D44" s="315"/>
      <c r="E44" s="316"/>
      <c r="F44" s="111"/>
      <c r="G44" s="83"/>
      <c r="H44" s="83" t="str">
        <f>"(3)"</f>
        <v>(3)</v>
      </c>
      <c r="I44" s="161" t="s">
        <v>445</v>
      </c>
      <c r="J44" s="82"/>
      <c r="K44" s="83"/>
      <c r="L44" s="315">
        <v>16343414</v>
      </c>
      <c r="M44" s="316"/>
      <c r="N44" s="161"/>
    </row>
    <row r="45" spans="1:14" ht="15">
      <c r="A45" s="82"/>
      <c r="B45" s="89" t="s">
        <v>444</v>
      </c>
      <c r="D45" s="315"/>
      <c r="E45" s="316"/>
      <c r="F45" s="111"/>
      <c r="G45" s="83"/>
      <c r="H45" s="83" t="str">
        <f>"(4)"</f>
        <v>(4)</v>
      </c>
      <c r="I45" s="161" t="s">
        <v>447</v>
      </c>
      <c r="J45" s="82"/>
      <c r="K45" s="83"/>
      <c r="L45" s="315">
        <v>6849774</v>
      </c>
      <c r="M45" s="316"/>
      <c r="N45" s="161"/>
    </row>
    <row r="46" spans="1:14">
      <c r="A46" s="82"/>
      <c r="B46" s="106">
        <v>62</v>
      </c>
      <c r="C46" s="161" t="s">
        <v>446</v>
      </c>
      <c r="D46" s="319">
        <f>D601</f>
        <v>0</v>
      </c>
      <c r="E46" s="316"/>
      <c r="F46" s="111"/>
      <c r="G46" s="83"/>
      <c r="H46" s="83" t="str">
        <f>"(5)"</f>
        <v>(5)</v>
      </c>
      <c r="I46" s="161" t="s">
        <v>448</v>
      </c>
      <c r="J46" s="82"/>
      <c r="K46" s="83"/>
      <c r="L46" s="315">
        <v>1526317</v>
      </c>
      <c r="M46" s="316"/>
      <c r="N46" s="161"/>
    </row>
    <row r="47" spans="1:14">
      <c r="A47" s="82"/>
      <c r="B47" s="106">
        <v>64</v>
      </c>
      <c r="C47" s="161" t="s">
        <v>130</v>
      </c>
      <c r="D47" s="315">
        <v>3504968</v>
      </c>
      <c r="E47" s="316"/>
      <c r="F47" s="111"/>
      <c r="G47" s="83"/>
      <c r="H47" s="83" t="s">
        <v>449</v>
      </c>
      <c r="I47" s="161" t="s">
        <v>450</v>
      </c>
      <c r="J47" s="82"/>
      <c r="K47" s="83"/>
      <c r="L47" s="315">
        <f>6858009+7000</f>
        <v>6865009</v>
      </c>
      <c r="M47" s="316"/>
      <c r="N47" s="161"/>
    </row>
    <row r="48" spans="1:14">
      <c r="A48" s="82"/>
      <c r="B48" s="106">
        <v>66</v>
      </c>
      <c r="C48" s="161" t="s">
        <v>131</v>
      </c>
      <c r="D48" s="315">
        <v>1632823</v>
      </c>
      <c r="E48" s="316"/>
      <c r="F48" s="111"/>
      <c r="G48" s="83" t="s">
        <v>191</v>
      </c>
      <c r="H48" s="83" t="s">
        <v>451</v>
      </c>
      <c r="I48" s="161" t="s">
        <v>452</v>
      </c>
      <c r="J48" s="82"/>
      <c r="K48" s="83"/>
      <c r="L48" s="315">
        <v>597834</v>
      </c>
      <c r="M48" s="316"/>
      <c r="N48" s="161"/>
    </row>
    <row r="49" spans="1:14" ht="16.5">
      <c r="A49" s="82"/>
      <c r="B49" s="106">
        <v>68</v>
      </c>
      <c r="C49" s="161" t="s">
        <v>132</v>
      </c>
      <c r="D49" s="315">
        <f>D639</f>
        <v>0</v>
      </c>
      <c r="E49" s="316"/>
      <c r="F49" s="111"/>
      <c r="G49" s="83"/>
      <c r="H49" s="83" t="s">
        <v>453</v>
      </c>
      <c r="I49" s="161" t="s">
        <v>248</v>
      </c>
      <c r="J49" s="82"/>
      <c r="K49" s="83"/>
      <c r="L49" s="317">
        <v>634099</v>
      </c>
      <c r="M49" s="316"/>
      <c r="N49" s="161"/>
    </row>
    <row r="50" spans="1:14" ht="17.25">
      <c r="A50" s="82"/>
      <c r="B50" s="106">
        <v>70</v>
      </c>
      <c r="C50" s="161" t="s">
        <v>133</v>
      </c>
      <c r="D50" s="315">
        <v>434827</v>
      </c>
      <c r="E50" s="316"/>
      <c r="F50" s="111"/>
      <c r="G50" s="83"/>
      <c r="H50" s="89" t="s">
        <v>454</v>
      </c>
      <c r="J50" s="82"/>
      <c r="K50" s="83"/>
      <c r="L50" s="316"/>
      <c r="M50" s="331">
        <f>SUM(L41:L49)</f>
        <v>35265643</v>
      </c>
      <c r="N50" s="161"/>
    </row>
    <row r="51" spans="1:14">
      <c r="A51" s="82"/>
      <c r="B51" s="106">
        <v>72</v>
      </c>
      <c r="C51" s="161" t="s">
        <v>134</v>
      </c>
      <c r="D51" s="315">
        <f>D667</f>
        <v>0</v>
      </c>
      <c r="E51" s="316"/>
      <c r="F51" s="115"/>
      <c r="G51" s="83"/>
      <c r="H51" s="83"/>
      <c r="J51" s="83"/>
      <c r="K51" s="83"/>
      <c r="L51" s="150"/>
      <c r="M51" s="82"/>
      <c r="N51" s="161"/>
    </row>
    <row r="52" spans="1:14" ht="15">
      <c r="A52" s="82"/>
      <c r="B52" s="106">
        <v>73</v>
      </c>
      <c r="C52" s="161" t="s">
        <v>165</v>
      </c>
      <c r="D52" s="315">
        <v>651792</v>
      </c>
      <c r="E52" s="316"/>
      <c r="F52" s="111"/>
      <c r="G52" s="89"/>
      <c r="H52" s="89" t="s">
        <v>456</v>
      </c>
      <c r="I52" s="161"/>
      <c r="J52" s="82"/>
      <c r="K52" s="111"/>
      <c r="L52" s="150"/>
      <c r="M52" s="82"/>
      <c r="N52" s="161"/>
    </row>
    <row r="53" spans="1:14">
      <c r="A53" s="82"/>
      <c r="B53" s="106">
        <v>74</v>
      </c>
      <c r="C53" s="161" t="s">
        <v>455</v>
      </c>
      <c r="D53" s="315">
        <v>353336</v>
      </c>
      <c r="E53" s="316"/>
      <c r="F53" s="83"/>
      <c r="G53" s="82"/>
      <c r="H53" s="82"/>
      <c r="I53" s="161" t="s">
        <v>457</v>
      </c>
      <c r="J53" s="82"/>
      <c r="K53" s="83"/>
      <c r="L53" s="319">
        <v>204200</v>
      </c>
      <c r="M53" s="332"/>
      <c r="N53" s="161"/>
    </row>
    <row r="54" spans="1:14">
      <c r="A54" s="82"/>
      <c r="B54" s="106">
        <v>76</v>
      </c>
      <c r="C54" s="161" t="s">
        <v>135</v>
      </c>
      <c r="D54" s="315">
        <v>2127141</v>
      </c>
      <c r="E54" s="316"/>
      <c r="F54" s="111"/>
      <c r="G54" s="82"/>
      <c r="H54" s="82"/>
      <c r="I54" s="161" t="s">
        <v>458</v>
      </c>
      <c r="J54" s="82"/>
      <c r="K54" s="83"/>
      <c r="L54" s="315">
        <f>$D145+$D160+$D188+$D203+$D218+$D232+$D260+$D288+$D302+$D316+$D330+$D344+$D358+$D372+$D392+$D406+$D420+$D434+$D448+$D489+$D503+$D585</f>
        <v>0</v>
      </c>
      <c r="M54" s="316"/>
      <c r="N54" s="161"/>
    </row>
    <row r="55" spans="1:14" ht="16.5">
      <c r="A55" s="82"/>
      <c r="B55" s="106">
        <v>78</v>
      </c>
      <c r="C55" s="161" t="s">
        <v>136</v>
      </c>
      <c r="D55" s="315">
        <v>2048530</v>
      </c>
      <c r="E55" s="316"/>
      <c r="F55" s="111"/>
      <c r="G55" s="82"/>
      <c r="H55" s="82"/>
      <c r="I55" s="161" t="s">
        <v>459</v>
      </c>
      <c r="J55" s="82"/>
      <c r="K55" s="83"/>
      <c r="L55" s="317">
        <f>$D597+$D611+$D623+$D635+$D652+$D663+$D678+$D690+$D702+$D714+$D726+$D738+$D764+$D752+$D764</f>
        <v>0</v>
      </c>
      <c r="M55" s="333"/>
      <c r="N55" s="161"/>
    </row>
    <row r="56" spans="1:14" ht="17.25">
      <c r="A56" s="82"/>
      <c r="B56" s="106">
        <v>80</v>
      </c>
      <c r="C56" s="161" t="s">
        <v>137</v>
      </c>
      <c r="D56" s="315">
        <f>D730</f>
        <v>0</v>
      </c>
      <c r="E56" s="316"/>
      <c r="F56" s="111"/>
      <c r="G56" s="82"/>
      <c r="H56" s="82"/>
      <c r="I56" s="163" t="s">
        <v>460</v>
      </c>
      <c r="J56" s="82"/>
      <c r="K56" s="83"/>
      <c r="L56" s="316"/>
      <c r="M56" s="331">
        <f>SUM(L53:L55)</f>
        <v>204200</v>
      </c>
      <c r="N56" s="161"/>
    </row>
    <row r="57" spans="1:14" ht="15">
      <c r="A57" s="82"/>
      <c r="B57" s="106">
        <v>82</v>
      </c>
      <c r="C57" s="161" t="s">
        <v>138</v>
      </c>
      <c r="D57" s="315">
        <f>D742</f>
        <v>0</v>
      </c>
      <c r="E57" s="316"/>
      <c r="F57" s="111"/>
      <c r="G57" s="82"/>
      <c r="H57" s="89" t="s">
        <v>461</v>
      </c>
      <c r="I57" s="161"/>
      <c r="J57" s="83"/>
      <c r="K57" s="83"/>
      <c r="L57" s="315"/>
      <c r="M57" s="318"/>
      <c r="N57" s="161"/>
    </row>
    <row r="58" spans="1:14">
      <c r="A58" s="82"/>
      <c r="B58" s="106">
        <v>89</v>
      </c>
      <c r="C58" s="161" t="s">
        <v>139</v>
      </c>
      <c r="D58" s="315">
        <v>436154</v>
      </c>
      <c r="E58" s="316"/>
      <c r="F58" s="111"/>
      <c r="G58" s="82"/>
      <c r="H58" s="82"/>
      <c r="I58" s="161" t="s">
        <v>457</v>
      </c>
      <c r="J58" s="83"/>
      <c r="K58" s="83"/>
      <c r="L58" s="319">
        <v>218621</v>
      </c>
      <c r="M58" s="332"/>
      <c r="N58" s="161"/>
    </row>
    <row r="59" spans="1:14" ht="16.5">
      <c r="A59" s="82"/>
      <c r="B59" s="106">
        <v>99</v>
      </c>
      <c r="C59" s="161" t="s">
        <v>140</v>
      </c>
      <c r="D59" s="317">
        <v>54122</v>
      </c>
      <c r="E59" s="316"/>
      <c r="F59" s="111"/>
      <c r="G59" s="82"/>
      <c r="H59" s="82"/>
      <c r="I59" s="161" t="s">
        <v>458</v>
      </c>
      <c r="J59" s="83"/>
      <c r="K59" s="83"/>
      <c r="L59" s="315">
        <v>359076</v>
      </c>
      <c r="M59" s="318"/>
      <c r="N59" s="161"/>
    </row>
    <row r="60" spans="1:14" ht="16.5">
      <c r="A60" s="82"/>
      <c r="B60" s="89" t="s">
        <v>462</v>
      </c>
      <c r="D60" s="316"/>
      <c r="E60" s="317">
        <f>SUM(D46:D59)</f>
        <v>11243693</v>
      </c>
      <c r="F60" s="111"/>
      <c r="G60" s="82"/>
      <c r="H60" s="82"/>
      <c r="I60" s="161" t="s">
        <v>459</v>
      </c>
      <c r="J60" s="83"/>
      <c r="K60" s="83"/>
      <c r="L60" s="317">
        <v>56402</v>
      </c>
      <c r="M60" s="318"/>
      <c r="N60" s="161"/>
    </row>
    <row r="61" spans="1:14" ht="17.25">
      <c r="A61" s="82"/>
      <c r="B61" s="81" t="s">
        <v>463</v>
      </c>
      <c r="D61" s="316"/>
      <c r="E61" s="331">
        <f>E10+E43+E60</f>
        <v>35265643</v>
      </c>
      <c r="F61" s="111"/>
      <c r="G61" s="82"/>
      <c r="H61" s="82"/>
      <c r="I61" s="163" t="s">
        <v>464</v>
      </c>
      <c r="J61" s="83"/>
      <c r="K61" s="83"/>
      <c r="L61" s="316"/>
      <c r="M61" s="331">
        <f>SUM(L58:L60)</f>
        <v>634099</v>
      </c>
      <c r="N61" s="334"/>
    </row>
    <row r="62" spans="1:14">
      <c r="A62" s="82"/>
      <c r="D62" s="320"/>
      <c r="E62" s="321"/>
      <c r="F62" s="111"/>
      <c r="G62" s="82"/>
      <c r="H62" s="161"/>
      <c r="I62" s="161"/>
      <c r="J62" s="161"/>
      <c r="K62" s="161"/>
      <c r="L62" s="161"/>
      <c r="M62" s="82"/>
      <c r="N62" s="161"/>
    </row>
    <row r="63" spans="1:14">
      <c r="A63" s="82"/>
      <c r="B63" s="378" t="s">
        <v>836</v>
      </c>
      <c r="D63" s="320"/>
      <c r="E63" s="321"/>
      <c r="F63" s="111"/>
      <c r="G63" s="82"/>
      <c r="H63" s="161"/>
      <c r="I63" s="161"/>
      <c r="J63" s="161"/>
      <c r="K63" s="161"/>
      <c r="L63" s="161"/>
      <c r="M63" s="82"/>
      <c r="N63" s="161"/>
    </row>
    <row r="64" spans="1:14">
      <c r="A64" s="82"/>
      <c r="D64" s="320"/>
      <c r="E64" s="321"/>
      <c r="F64" s="111"/>
      <c r="G64" s="82"/>
      <c r="H64" s="161"/>
      <c r="I64" s="161"/>
      <c r="J64" s="161"/>
      <c r="K64" s="161"/>
      <c r="L64" s="161"/>
      <c r="M64" s="82"/>
      <c r="N64" s="161"/>
    </row>
    <row r="65" spans="1:14" ht="14.25" customHeight="1">
      <c r="A65" s="82"/>
      <c r="B65" s="116"/>
      <c r="D65" s="320"/>
      <c r="E65" s="320"/>
      <c r="F65" s="111"/>
      <c r="G65" s="94"/>
      <c r="H65" s="228"/>
      <c r="I65" s="96"/>
      <c r="M65" s="161"/>
    </row>
    <row r="66" spans="1:14" ht="14.25" customHeight="1">
      <c r="B66" s="116"/>
      <c r="D66" s="320"/>
      <c r="E66" s="320"/>
      <c r="F66" s="161"/>
      <c r="G66" s="94"/>
      <c r="H66" s="162"/>
      <c r="I66" s="162"/>
      <c r="J66" s="161"/>
      <c r="K66" s="161"/>
      <c r="M66" s="161"/>
    </row>
    <row r="67" spans="1:14" ht="14.25" customHeight="1">
      <c r="B67" s="117"/>
      <c r="C67" s="114"/>
      <c r="D67" s="322"/>
      <c r="E67" s="322"/>
      <c r="F67" s="118"/>
      <c r="G67" s="229"/>
      <c r="H67" s="230"/>
      <c r="I67" s="231"/>
      <c r="J67" s="118"/>
      <c r="K67" s="118"/>
      <c r="L67" s="118"/>
      <c r="M67" s="118"/>
    </row>
    <row r="68" spans="1:14" ht="14.25" customHeight="1">
      <c r="A68" s="114"/>
      <c r="B68" s="120"/>
      <c r="C68" s="114"/>
      <c r="D68" s="322"/>
      <c r="E68" s="323"/>
      <c r="F68" s="119"/>
      <c r="G68" s="119"/>
      <c r="H68" s="119"/>
      <c r="I68" s="119"/>
      <c r="J68" s="119"/>
      <c r="K68" s="119"/>
      <c r="L68" s="118"/>
      <c r="M68" s="119"/>
      <c r="N68" s="161"/>
    </row>
    <row r="69" spans="1:14" ht="14.25" customHeight="1">
      <c r="A69" s="114"/>
      <c r="B69" s="120"/>
      <c r="C69" s="121"/>
      <c r="D69" s="323"/>
      <c r="E69" s="323"/>
      <c r="F69" s="119"/>
      <c r="G69" s="119"/>
      <c r="H69" s="119"/>
      <c r="I69" s="119"/>
      <c r="J69" s="119"/>
      <c r="K69" s="119"/>
      <c r="L69" s="119"/>
      <c r="M69" s="119"/>
      <c r="N69" s="161"/>
    </row>
    <row r="70" spans="1:14" ht="14.25" customHeight="1">
      <c r="A70" s="114"/>
      <c r="B70" s="120"/>
      <c r="C70" s="114"/>
      <c r="D70" s="322"/>
      <c r="E70" s="323"/>
      <c r="F70" s="119"/>
      <c r="G70" s="119"/>
      <c r="H70" s="119"/>
      <c r="I70" s="119"/>
      <c r="J70" s="119"/>
      <c r="K70" s="119"/>
      <c r="L70" s="119"/>
      <c r="M70" s="119"/>
      <c r="N70" s="161"/>
    </row>
    <row r="71" spans="1:14" s="126" customFormat="1" ht="14.25" customHeight="1">
      <c r="A71" s="114"/>
      <c r="B71" s="122"/>
      <c r="C71" s="123"/>
      <c r="D71" s="324"/>
      <c r="E71" s="324"/>
      <c r="F71" s="125"/>
      <c r="G71" s="125"/>
      <c r="H71" s="125"/>
      <c r="I71" s="125"/>
      <c r="J71" s="124"/>
      <c r="K71" s="124"/>
      <c r="L71" s="124"/>
      <c r="M71" s="124"/>
    </row>
    <row r="72" spans="1:14" s="126" customFormat="1" ht="14.25" customHeight="1">
      <c r="A72" s="123"/>
      <c r="B72" s="122"/>
      <c r="C72" s="123"/>
      <c r="D72" s="324"/>
      <c r="E72" s="324"/>
      <c r="F72" s="125"/>
      <c r="G72" s="124"/>
      <c r="H72" s="124"/>
      <c r="I72" s="124"/>
      <c r="J72" s="124"/>
      <c r="K72" s="124"/>
      <c r="L72" s="124"/>
      <c r="M72" s="124"/>
    </row>
    <row r="73" spans="1:14" s="126" customFormat="1" ht="14.25" customHeight="1">
      <c r="A73" s="123"/>
      <c r="B73" s="122"/>
      <c r="C73" s="123"/>
      <c r="D73" s="324"/>
      <c r="E73" s="324"/>
      <c r="F73" s="125"/>
      <c r="G73" s="124"/>
      <c r="H73" s="124"/>
      <c r="I73" s="124"/>
      <c r="J73" s="124"/>
      <c r="K73" s="124"/>
      <c r="L73" s="124"/>
      <c r="M73" s="124"/>
    </row>
    <row r="74" spans="1:14" s="126" customFormat="1" ht="14.25" customHeight="1">
      <c r="A74" s="123"/>
      <c r="B74" s="122"/>
      <c r="C74" s="123"/>
      <c r="D74" s="324"/>
      <c r="E74" s="324"/>
      <c r="F74" s="125"/>
      <c r="G74" s="124"/>
      <c r="H74" s="124"/>
      <c r="I74" s="124"/>
      <c r="J74" s="124"/>
      <c r="K74" s="124"/>
      <c r="L74" s="124"/>
      <c r="M74" s="124"/>
    </row>
    <row r="75" spans="1:14" s="126" customFormat="1" ht="14.25" customHeight="1">
      <c r="A75" s="123"/>
      <c r="B75" s="122"/>
      <c r="C75" s="161"/>
      <c r="D75" s="324"/>
      <c r="E75" s="324"/>
      <c r="F75" s="125"/>
      <c r="G75" s="124"/>
      <c r="H75" s="124"/>
      <c r="I75" s="124"/>
      <c r="J75" s="124"/>
      <c r="K75" s="124"/>
      <c r="L75" s="124"/>
      <c r="M75" s="124"/>
    </row>
    <row r="76" spans="1:14" s="126" customFormat="1" ht="14.25" customHeight="1">
      <c r="A76" s="123"/>
      <c r="B76" s="122"/>
      <c r="C76" s="161"/>
      <c r="D76" s="324"/>
      <c r="E76" s="324"/>
      <c r="F76" s="125"/>
      <c r="G76" s="124"/>
      <c r="H76" s="124"/>
      <c r="I76" s="124"/>
      <c r="J76" s="124"/>
      <c r="K76" s="124"/>
      <c r="L76" s="124"/>
      <c r="M76" s="124"/>
    </row>
    <row r="77" spans="1:14" s="126" customFormat="1" ht="14.25" customHeight="1">
      <c r="A77" s="123"/>
      <c r="B77" s="122"/>
      <c r="C77" s="123"/>
      <c r="D77" s="324"/>
      <c r="E77" s="324"/>
      <c r="F77" s="125"/>
      <c r="G77" s="124"/>
      <c r="H77" s="124"/>
      <c r="I77" s="124"/>
      <c r="J77" s="124"/>
      <c r="K77" s="124"/>
      <c r="L77" s="124"/>
      <c r="M77" s="124"/>
    </row>
    <row r="78" spans="1:14" s="126" customFormat="1" ht="14.25" customHeight="1">
      <c r="B78" s="122"/>
      <c r="C78" s="123"/>
      <c r="D78" s="324"/>
      <c r="E78" s="324"/>
      <c r="F78" s="125"/>
      <c r="G78" s="124"/>
      <c r="H78" s="124"/>
      <c r="I78" s="124"/>
      <c r="J78" s="124"/>
      <c r="K78" s="124"/>
      <c r="L78" s="124"/>
      <c r="M78" s="124"/>
    </row>
    <row r="79" spans="1:14" s="126" customFormat="1" ht="14.25" customHeight="1">
      <c r="A79" s="123"/>
      <c r="B79" s="122"/>
      <c r="C79" s="123"/>
      <c r="D79" s="324"/>
      <c r="E79" s="324"/>
      <c r="F79" s="125"/>
      <c r="G79" s="124"/>
      <c r="H79" s="124"/>
      <c r="I79" s="124"/>
      <c r="J79" s="124"/>
      <c r="K79" s="124"/>
      <c r="L79" s="124"/>
      <c r="M79" s="124"/>
    </row>
    <row r="80" spans="1:14" s="126" customFormat="1" ht="14.25" customHeight="1">
      <c r="A80" s="123"/>
      <c r="B80" s="122"/>
      <c r="C80" s="123"/>
      <c r="D80" s="324"/>
      <c r="E80" s="324"/>
      <c r="F80" s="125"/>
      <c r="G80" s="124"/>
      <c r="H80" s="124"/>
      <c r="I80" s="124"/>
      <c r="J80" s="124"/>
      <c r="K80" s="124"/>
      <c r="L80" s="124"/>
      <c r="M80" s="124"/>
    </row>
    <row r="81" spans="1:13" s="126" customFormat="1" ht="14.25" customHeight="1">
      <c r="A81" s="123"/>
      <c r="B81" s="122"/>
      <c r="C81" s="123"/>
      <c r="D81" s="324"/>
      <c r="E81" s="324"/>
      <c r="F81" s="125"/>
      <c r="G81" s="124"/>
      <c r="H81" s="124"/>
      <c r="I81" s="124"/>
      <c r="J81" s="124"/>
      <c r="K81" s="124"/>
      <c r="L81" s="124"/>
      <c r="M81" s="124"/>
    </row>
    <row r="82" spans="1:13" s="126" customFormat="1" ht="14.25" customHeight="1">
      <c r="B82" s="122"/>
      <c r="C82" s="123"/>
      <c r="D82" s="324"/>
      <c r="E82" s="324"/>
      <c r="F82" s="125"/>
      <c r="G82" s="124"/>
      <c r="H82" s="124"/>
      <c r="I82" s="124"/>
      <c r="J82" s="124"/>
      <c r="K82" s="124"/>
      <c r="L82" s="124"/>
      <c r="M82" s="124"/>
    </row>
    <row r="83" spans="1:13" s="126" customFormat="1" ht="14.25" customHeight="1">
      <c r="A83" s="123"/>
      <c r="B83" s="122"/>
      <c r="C83" s="123"/>
      <c r="D83" s="324"/>
      <c r="E83" s="324"/>
      <c r="F83" s="125"/>
      <c r="G83" s="124"/>
      <c r="H83" s="124"/>
      <c r="I83" s="124"/>
      <c r="J83" s="124"/>
      <c r="K83" s="124"/>
      <c r="L83" s="124"/>
      <c r="M83" s="124"/>
    </row>
    <row r="84" spans="1:13" s="126" customFormat="1" ht="14.25" customHeight="1">
      <c r="B84" s="122"/>
      <c r="C84" s="123"/>
      <c r="D84" s="324"/>
      <c r="E84" s="324"/>
      <c r="F84" s="125"/>
      <c r="G84" s="124"/>
      <c r="H84" s="124"/>
      <c r="I84" s="124"/>
      <c r="J84" s="124"/>
      <c r="K84" s="124"/>
      <c r="L84" s="124"/>
      <c r="M84" s="124"/>
    </row>
    <row r="85" spans="1:13" s="126" customFormat="1" ht="14.25" customHeight="1">
      <c r="B85" s="122"/>
      <c r="C85" s="123"/>
      <c r="D85" s="324"/>
      <c r="E85" s="324"/>
      <c r="F85" s="125"/>
      <c r="G85" s="125"/>
      <c r="H85" s="125"/>
      <c r="I85" s="125"/>
      <c r="J85" s="124"/>
      <c r="K85" s="124"/>
      <c r="L85" s="125"/>
      <c r="M85" s="125"/>
    </row>
    <row r="86" spans="1:13" s="126" customFormat="1" ht="14.25" customHeight="1">
      <c r="B86" s="122"/>
      <c r="C86" s="123"/>
      <c r="D86" s="324"/>
      <c r="E86" s="324"/>
      <c r="F86" s="125"/>
      <c r="G86" s="125"/>
      <c r="H86" s="124"/>
      <c r="I86" s="124"/>
      <c r="J86" s="124"/>
      <c r="K86" s="124"/>
      <c r="L86" s="124"/>
      <c r="M86" s="124"/>
    </row>
    <row r="87" spans="1:13" s="126" customFormat="1" ht="14.25" customHeight="1">
      <c r="A87" s="123"/>
      <c r="B87" s="122"/>
      <c r="C87" s="161"/>
      <c r="D87" s="324"/>
      <c r="E87" s="324"/>
      <c r="F87" s="125"/>
      <c r="G87" s="124"/>
      <c r="H87" s="124"/>
      <c r="I87" s="124"/>
      <c r="J87" s="124"/>
      <c r="K87" s="124"/>
      <c r="L87" s="124"/>
      <c r="M87" s="124"/>
    </row>
    <row r="88" spans="1:13" s="126" customFormat="1" ht="14.25" customHeight="1">
      <c r="A88" s="123"/>
      <c r="B88" s="122"/>
      <c r="C88" s="123"/>
      <c r="D88" s="324"/>
      <c r="E88" s="324"/>
      <c r="F88" s="125"/>
      <c r="G88" s="124"/>
      <c r="H88" s="124"/>
      <c r="I88" s="124"/>
      <c r="J88" s="124"/>
      <c r="K88" s="124"/>
      <c r="L88" s="124"/>
      <c r="M88" s="124"/>
    </row>
    <row r="89" spans="1:13" s="126" customFormat="1" ht="14.25" customHeight="1">
      <c r="A89" s="123"/>
      <c r="B89" s="122"/>
      <c r="C89" s="123"/>
      <c r="D89" s="324"/>
      <c r="E89" s="324"/>
      <c r="F89" s="125"/>
      <c r="G89" s="124"/>
      <c r="H89" s="124"/>
      <c r="I89" s="124"/>
      <c r="J89" s="124"/>
      <c r="K89" s="124"/>
      <c r="L89" s="124"/>
      <c r="M89" s="124"/>
    </row>
    <row r="90" spans="1:13" s="126" customFormat="1" ht="14.25" customHeight="1">
      <c r="A90" s="123"/>
      <c r="B90" s="122"/>
      <c r="C90" s="123"/>
      <c r="D90" s="324"/>
      <c r="E90" s="324"/>
      <c r="F90" s="125"/>
      <c r="G90" s="124"/>
      <c r="H90" s="124"/>
      <c r="I90" s="124"/>
      <c r="J90" s="124"/>
      <c r="K90" s="124"/>
      <c r="L90" s="124"/>
      <c r="M90" s="124"/>
    </row>
    <row r="91" spans="1:13" s="126" customFormat="1" ht="14.25" customHeight="1">
      <c r="A91" s="123"/>
      <c r="B91" s="122"/>
      <c r="C91" s="123"/>
      <c r="D91" s="324"/>
      <c r="E91" s="324"/>
      <c r="F91" s="124"/>
      <c r="G91" s="124"/>
      <c r="H91" s="124"/>
      <c r="I91" s="124"/>
      <c r="J91" s="124"/>
      <c r="K91" s="124"/>
      <c r="L91" s="124"/>
      <c r="M91" s="124"/>
    </row>
    <row r="92" spans="1:13" s="126" customFormat="1" ht="14.25" customHeight="1">
      <c r="A92" s="123"/>
      <c r="B92" s="122"/>
      <c r="C92" s="123"/>
      <c r="D92" s="324"/>
      <c r="E92" s="324"/>
      <c r="F92" s="125"/>
      <c r="G92" s="124"/>
      <c r="H92" s="124"/>
      <c r="I92" s="124"/>
      <c r="J92" s="124"/>
      <c r="K92" s="124"/>
      <c r="L92" s="124"/>
      <c r="M92" s="124"/>
    </row>
    <row r="93" spans="1:13" s="126" customFormat="1" ht="14.25" customHeight="1">
      <c r="A93" s="123"/>
      <c r="B93" s="122"/>
      <c r="C93" s="123"/>
      <c r="D93" s="324"/>
      <c r="E93" s="324"/>
      <c r="F93" s="124"/>
      <c r="G93" s="124"/>
      <c r="H93" s="124"/>
      <c r="I93" s="124"/>
      <c r="J93" s="124"/>
      <c r="K93" s="124"/>
      <c r="L93" s="124"/>
      <c r="M93" s="124"/>
    </row>
    <row r="94" spans="1:13" s="126" customFormat="1" ht="14.25" customHeight="1">
      <c r="A94" s="123"/>
      <c r="B94" s="122"/>
      <c r="C94" s="123"/>
      <c r="D94" s="324"/>
      <c r="E94" s="324"/>
      <c r="F94" s="124"/>
      <c r="G94" s="124"/>
      <c r="H94" s="124"/>
      <c r="I94" s="124"/>
      <c r="J94" s="124"/>
      <c r="K94" s="124"/>
      <c r="L94" s="124"/>
      <c r="M94" s="124"/>
    </row>
    <row r="95" spans="1:13" s="126" customFormat="1" ht="14.25" customHeight="1">
      <c r="A95" s="123"/>
      <c r="B95" s="122"/>
      <c r="C95" s="123"/>
      <c r="D95" s="324"/>
      <c r="E95" s="324"/>
      <c r="F95" s="124"/>
      <c r="G95" s="124"/>
      <c r="H95" s="124"/>
      <c r="I95" s="124"/>
      <c r="J95" s="124"/>
      <c r="K95" s="124"/>
      <c r="L95" s="124"/>
      <c r="M95" s="124"/>
    </row>
    <row r="96" spans="1:13" s="126" customFormat="1" ht="14.25" customHeight="1">
      <c r="A96" s="123"/>
      <c r="B96" s="122"/>
      <c r="C96" s="123"/>
      <c r="D96" s="324"/>
      <c r="E96" s="324"/>
      <c r="F96" s="125"/>
      <c r="G96" s="125"/>
      <c r="H96" s="125"/>
      <c r="I96" s="125"/>
      <c r="J96" s="125"/>
      <c r="K96" s="124"/>
      <c r="L96" s="125"/>
      <c r="M96" s="125"/>
    </row>
    <row r="97" spans="1:13" s="126" customFormat="1" ht="12.75">
      <c r="A97" s="123"/>
      <c r="B97" s="122"/>
      <c r="C97" s="123"/>
      <c r="D97" s="324"/>
      <c r="E97" s="324"/>
      <c r="F97" s="125"/>
      <c r="G97" s="125"/>
      <c r="H97" s="125"/>
      <c r="I97" s="125"/>
      <c r="J97" s="125"/>
      <c r="K97" s="124"/>
      <c r="L97" s="125"/>
      <c r="M97" s="125"/>
    </row>
    <row r="98" spans="1:13" s="126" customFormat="1" ht="12.75">
      <c r="A98" s="123"/>
      <c r="B98" s="122"/>
      <c r="C98" s="123"/>
      <c r="D98" s="324"/>
      <c r="E98" s="324"/>
      <c r="F98" s="124"/>
      <c r="G98" s="125"/>
      <c r="H98" s="125"/>
      <c r="I98" s="125"/>
      <c r="J98" s="125"/>
      <c r="K98" s="125"/>
      <c r="L98" s="125"/>
      <c r="M98" s="124"/>
    </row>
    <row r="99" spans="1:13" s="126" customFormat="1" ht="12.75">
      <c r="A99" s="123"/>
      <c r="B99" s="122"/>
      <c r="C99" s="123"/>
      <c r="D99" s="324"/>
      <c r="E99" s="324"/>
      <c r="F99" s="124"/>
      <c r="G99" s="124"/>
      <c r="H99" s="124"/>
      <c r="I99" s="124"/>
      <c r="J99" s="124"/>
      <c r="K99" s="124"/>
      <c r="L99" s="124"/>
      <c r="M99" s="124"/>
    </row>
    <row r="100" spans="1:13" s="126" customFormat="1" ht="15">
      <c r="A100" s="123"/>
      <c r="B100" s="122"/>
      <c r="C100" s="123"/>
      <c r="D100" s="325"/>
      <c r="E100" s="325"/>
      <c r="F100" s="110"/>
      <c r="G100" s="127"/>
      <c r="H100" s="127"/>
      <c r="I100" s="127"/>
      <c r="J100" s="127"/>
      <c r="K100" s="127"/>
      <c r="L100" s="127"/>
      <c r="M100" s="127"/>
    </row>
    <row r="101" spans="1:13" s="130" customFormat="1" ht="15">
      <c r="A101" s="123"/>
      <c r="B101" s="128"/>
      <c r="C101" s="128"/>
      <c r="D101" s="326"/>
      <c r="E101" s="326"/>
      <c r="F101" s="129"/>
      <c r="G101" s="129"/>
      <c r="H101" s="129"/>
      <c r="I101" s="129"/>
      <c r="J101" s="129"/>
      <c r="K101" s="129"/>
      <c r="L101" s="129"/>
      <c r="M101" s="129"/>
    </row>
    <row r="102" spans="1:13" s="126" customFormat="1" ht="12.75">
      <c r="A102" s="112"/>
      <c r="B102" s="131"/>
      <c r="C102" s="131"/>
      <c r="D102" s="324"/>
      <c r="E102" s="324"/>
      <c r="F102" s="123"/>
      <c r="G102" s="123"/>
      <c r="H102" s="123"/>
      <c r="I102" s="123"/>
      <c r="J102" s="123"/>
      <c r="K102" s="123"/>
      <c r="L102" s="123"/>
      <c r="M102" s="123"/>
    </row>
    <row r="103" spans="1:13" s="126" customFormat="1" ht="12.75">
      <c r="A103" s="123"/>
      <c r="B103" s="112"/>
      <c r="D103" s="327"/>
      <c r="E103" s="327"/>
      <c r="I103" s="132"/>
    </row>
    <row r="104" spans="1:13" s="126" customFormat="1" ht="12.75">
      <c r="B104" s="131"/>
      <c r="C104" s="123"/>
      <c r="D104" s="324"/>
      <c r="E104" s="328"/>
      <c r="F104" s="133"/>
      <c r="G104" s="133"/>
      <c r="H104" s="133"/>
      <c r="I104" s="133"/>
      <c r="J104" s="119"/>
      <c r="K104" s="119"/>
      <c r="L104" s="123"/>
      <c r="M104" s="133"/>
    </row>
    <row r="105" spans="1:13" s="126" customFormat="1" ht="12.75">
      <c r="B105" s="131"/>
      <c r="C105" s="133"/>
      <c r="D105" s="328"/>
      <c r="E105" s="328"/>
      <c r="F105" s="133"/>
      <c r="G105" s="133"/>
      <c r="H105" s="133"/>
      <c r="I105" s="133"/>
      <c r="J105" s="119"/>
      <c r="K105" s="133"/>
      <c r="L105" s="133"/>
      <c r="M105" s="133"/>
    </row>
    <row r="106" spans="1:13" s="126" customFormat="1" ht="12.75">
      <c r="B106" s="131"/>
      <c r="C106" s="123"/>
      <c r="D106" s="324"/>
      <c r="E106" s="328"/>
      <c r="F106" s="133"/>
      <c r="G106" s="133"/>
      <c r="H106" s="133"/>
      <c r="I106" s="133"/>
      <c r="J106" s="133"/>
      <c r="K106" s="133"/>
      <c r="L106" s="133"/>
      <c r="M106" s="133"/>
    </row>
    <row r="107" spans="1:13" s="126" customFormat="1" ht="12.75">
      <c r="B107" s="122"/>
      <c r="C107" s="123"/>
      <c r="D107" s="324"/>
      <c r="E107" s="329"/>
      <c r="F107" s="125"/>
      <c r="G107" s="125"/>
      <c r="H107" s="125"/>
      <c r="I107" s="125"/>
      <c r="J107" s="135"/>
      <c r="K107" s="135"/>
      <c r="L107" s="135"/>
      <c r="M107" s="135"/>
    </row>
    <row r="108" spans="1:13" s="126" customFormat="1" ht="12.75">
      <c r="B108" s="122"/>
      <c r="C108" s="123"/>
      <c r="D108" s="324"/>
      <c r="E108" s="329"/>
      <c r="F108" s="125"/>
      <c r="G108" s="135"/>
      <c r="H108" s="134"/>
      <c r="I108" s="135"/>
      <c r="J108" s="135"/>
      <c r="K108" s="135"/>
      <c r="L108" s="135"/>
      <c r="M108" s="135"/>
    </row>
    <row r="109" spans="1:13" s="126" customFormat="1" ht="12.75">
      <c r="B109" s="122"/>
      <c r="C109" s="123"/>
      <c r="D109" s="324"/>
      <c r="E109" s="329"/>
      <c r="F109" s="125"/>
      <c r="G109" s="135"/>
      <c r="H109" s="134"/>
      <c r="I109" s="135"/>
      <c r="J109" s="135"/>
      <c r="K109" s="135"/>
      <c r="L109" s="135"/>
      <c r="M109" s="135"/>
    </row>
    <row r="110" spans="1:13" s="126" customFormat="1" ht="12.75">
      <c r="B110" s="122"/>
      <c r="C110" s="123"/>
      <c r="D110" s="324"/>
      <c r="E110" s="329"/>
      <c r="F110" s="125"/>
      <c r="G110" s="135"/>
      <c r="H110" s="134"/>
      <c r="I110" s="135"/>
      <c r="J110" s="135"/>
      <c r="K110" s="135"/>
      <c r="L110" s="135"/>
      <c r="M110" s="135"/>
    </row>
    <row r="111" spans="1:13" s="126" customFormat="1" ht="12.75">
      <c r="B111" s="122"/>
      <c r="C111" s="123"/>
      <c r="D111" s="324"/>
      <c r="E111" s="329"/>
      <c r="F111" s="125"/>
      <c r="G111" s="135"/>
      <c r="H111" s="134"/>
      <c r="I111" s="135"/>
      <c r="J111" s="135"/>
      <c r="K111" s="135"/>
      <c r="L111" s="135"/>
      <c r="M111" s="135"/>
    </row>
    <row r="112" spans="1:13" s="126" customFormat="1" ht="12.75">
      <c r="B112" s="122"/>
      <c r="C112" s="123"/>
      <c r="D112" s="324"/>
      <c r="E112" s="329"/>
      <c r="F112" s="125"/>
      <c r="G112" s="135"/>
      <c r="H112" s="134"/>
      <c r="I112" s="135"/>
      <c r="J112" s="135"/>
      <c r="K112" s="135"/>
      <c r="L112" s="135"/>
      <c r="M112" s="135"/>
    </row>
    <row r="113" spans="1:13" s="126" customFormat="1" ht="12.75">
      <c r="B113" s="122"/>
      <c r="C113" s="123"/>
      <c r="D113" s="324"/>
      <c r="E113" s="329"/>
      <c r="F113" s="125"/>
      <c r="G113" s="135"/>
      <c r="H113" s="134"/>
      <c r="I113" s="135"/>
      <c r="J113" s="135"/>
      <c r="K113" s="135"/>
      <c r="L113" s="135"/>
      <c r="M113" s="135"/>
    </row>
    <row r="114" spans="1:13" s="126" customFormat="1" ht="12.75">
      <c r="B114" s="122"/>
      <c r="C114" s="123"/>
      <c r="D114" s="324"/>
      <c r="E114" s="329"/>
      <c r="F114" s="125"/>
      <c r="G114" s="135"/>
      <c r="H114" s="134"/>
      <c r="I114" s="135"/>
      <c r="J114" s="135"/>
      <c r="K114" s="135"/>
      <c r="L114" s="135"/>
      <c r="M114" s="135"/>
    </row>
    <row r="115" spans="1:13" s="126" customFormat="1" ht="12.75">
      <c r="B115" s="122"/>
      <c r="C115" s="123"/>
      <c r="D115" s="324"/>
      <c r="E115" s="329"/>
      <c r="F115" s="125"/>
      <c r="G115" s="135"/>
      <c r="H115" s="134"/>
      <c r="I115" s="135"/>
      <c r="J115" s="135"/>
      <c r="K115" s="135"/>
      <c r="L115" s="135"/>
      <c r="M115" s="135"/>
    </row>
    <row r="116" spans="1:13" s="126" customFormat="1" ht="12.75">
      <c r="B116" s="122"/>
      <c r="C116" s="123"/>
      <c r="D116" s="324"/>
      <c r="E116" s="329"/>
      <c r="F116" s="125"/>
      <c r="G116" s="143"/>
      <c r="H116" s="146"/>
      <c r="I116" s="143"/>
      <c r="J116" s="143"/>
      <c r="K116" s="143"/>
      <c r="L116" s="143"/>
    </row>
    <row r="117" spans="1:13" s="126" customFormat="1" ht="12.75">
      <c r="B117" s="122"/>
      <c r="C117" s="123"/>
      <c r="D117" s="324"/>
      <c r="E117" s="330"/>
      <c r="F117" s="125"/>
      <c r="G117" s="125"/>
      <c r="H117" s="125"/>
      <c r="I117" s="125"/>
      <c r="J117" s="125"/>
      <c r="K117" s="135"/>
      <c r="L117" s="125"/>
      <c r="M117" s="125"/>
    </row>
    <row r="118" spans="1:13" s="126" customFormat="1" ht="15">
      <c r="B118" s="122"/>
      <c r="C118" s="123"/>
      <c r="D118" s="325"/>
      <c r="E118" s="325"/>
      <c r="F118" s="110"/>
      <c r="G118" s="127"/>
      <c r="H118" s="127"/>
      <c r="I118" s="127"/>
      <c r="J118" s="127"/>
      <c r="K118" s="127"/>
      <c r="L118" s="127"/>
      <c r="M118" s="127"/>
    </row>
    <row r="119" spans="1:13" s="130" customFormat="1" ht="15">
      <c r="A119" s="126"/>
      <c r="B119" s="136"/>
      <c r="C119" s="112"/>
      <c r="D119" s="326"/>
      <c r="E119" s="326"/>
      <c r="F119" s="129"/>
      <c r="G119" s="129"/>
      <c r="H119" s="129"/>
      <c r="I119" s="129"/>
      <c r="J119" s="129"/>
      <c r="K119" s="129"/>
      <c r="L119" s="129"/>
      <c r="M119" s="129"/>
    </row>
    <row r="120" spans="1:13" s="126" customFormat="1" ht="12.75">
      <c r="A120" s="130"/>
      <c r="B120" s="137"/>
      <c r="D120" s="327"/>
      <c r="E120" s="327"/>
    </row>
    <row r="121" spans="1:13" s="126" customFormat="1" ht="12.75">
      <c r="B121" s="138"/>
      <c r="D121" s="327"/>
      <c r="E121" s="327"/>
    </row>
    <row r="122" spans="1:13" s="126" customFormat="1" ht="12.75">
      <c r="B122" s="112"/>
      <c r="D122" s="327"/>
      <c r="E122" s="327"/>
      <c r="I122" s="132"/>
    </row>
    <row r="123" spans="1:13" s="126" customFormat="1" ht="12.75">
      <c r="B123" s="131"/>
      <c r="C123" s="123"/>
      <c r="D123" s="324"/>
      <c r="E123" s="328"/>
      <c r="F123" s="133"/>
      <c r="G123" s="133"/>
      <c r="H123" s="133"/>
      <c r="I123" s="133"/>
      <c r="J123" s="119"/>
      <c r="K123" s="119"/>
      <c r="L123" s="123"/>
      <c r="M123" s="133"/>
    </row>
    <row r="124" spans="1:13" s="126" customFormat="1" ht="12.75">
      <c r="B124" s="131"/>
      <c r="C124" s="133"/>
      <c r="D124" s="328"/>
      <c r="E124" s="328"/>
      <c r="F124" s="133"/>
      <c r="G124" s="133"/>
      <c r="H124" s="133"/>
      <c r="I124" s="133"/>
      <c r="J124" s="119"/>
      <c r="K124" s="133"/>
      <c r="L124" s="133"/>
      <c r="M124" s="133"/>
    </row>
    <row r="125" spans="1:13" s="126" customFormat="1" ht="12.75">
      <c r="B125" s="131"/>
      <c r="C125" s="123"/>
      <c r="D125" s="324"/>
      <c r="E125" s="328"/>
      <c r="F125" s="133"/>
      <c r="G125" s="133"/>
      <c r="H125" s="133"/>
      <c r="I125" s="133"/>
      <c r="J125" s="133"/>
      <c r="K125" s="133"/>
      <c r="L125" s="133"/>
      <c r="M125" s="133"/>
    </row>
    <row r="126" spans="1:13" s="126" customFormat="1" ht="12.75">
      <c r="B126" s="122"/>
      <c r="C126" s="123"/>
      <c r="D126" s="324"/>
      <c r="E126" s="330"/>
      <c r="F126" s="125"/>
      <c r="G126" s="135"/>
      <c r="H126" s="135"/>
      <c r="I126" s="135"/>
      <c r="J126" s="135"/>
      <c r="K126" s="135"/>
      <c r="L126" s="135"/>
      <c r="M126" s="135"/>
    </row>
    <row r="127" spans="1:13" s="126" customFormat="1" ht="12.75">
      <c r="A127" s="123"/>
      <c r="B127" s="122"/>
      <c r="C127" s="123"/>
      <c r="D127" s="324"/>
      <c r="E127" s="330"/>
      <c r="F127" s="125"/>
      <c r="G127" s="135"/>
      <c r="H127" s="135"/>
      <c r="I127" s="135"/>
      <c r="J127" s="135"/>
      <c r="K127" s="135"/>
      <c r="L127" s="135"/>
      <c r="M127" s="135"/>
    </row>
    <row r="128" spans="1:13" s="126" customFormat="1" ht="12.75">
      <c r="B128" s="122"/>
      <c r="C128" s="123"/>
      <c r="D128" s="324"/>
      <c r="E128" s="330"/>
      <c r="F128" s="135"/>
      <c r="G128" s="135"/>
      <c r="H128" s="135"/>
      <c r="I128" s="135"/>
      <c r="J128" s="135"/>
      <c r="K128" s="135"/>
      <c r="L128" s="135"/>
      <c r="M128" s="135"/>
    </row>
    <row r="129" spans="1:13" s="126" customFormat="1" ht="12.75">
      <c r="B129" s="122"/>
      <c r="C129" s="123"/>
      <c r="D129" s="324"/>
      <c r="E129" s="330"/>
      <c r="F129" s="135"/>
      <c r="G129" s="135"/>
      <c r="H129" s="135"/>
      <c r="I129" s="135"/>
      <c r="J129" s="135"/>
      <c r="K129" s="135"/>
      <c r="L129" s="135"/>
      <c r="M129" s="135"/>
    </row>
    <row r="130" spans="1:13" s="126" customFormat="1" ht="12.75">
      <c r="B130" s="122"/>
      <c r="C130" s="123"/>
      <c r="D130" s="324"/>
      <c r="E130" s="330"/>
      <c r="F130" s="125"/>
      <c r="G130" s="125"/>
      <c r="H130" s="125"/>
      <c r="I130" s="125"/>
      <c r="J130" s="125"/>
      <c r="K130" s="135"/>
      <c r="L130" s="125"/>
      <c r="M130" s="125"/>
    </row>
    <row r="131" spans="1:13" s="126" customFormat="1" ht="12.75">
      <c r="B131" s="122"/>
      <c r="C131" s="123"/>
      <c r="D131" s="324"/>
      <c r="E131" s="330"/>
      <c r="F131" s="125"/>
      <c r="G131" s="125"/>
      <c r="H131" s="125"/>
      <c r="I131" s="125"/>
      <c r="J131" s="125"/>
      <c r="K131" s="135"/>
      <c r="L131" s="125"/>
      <c r="M131" s="125"/>
    </row>
    <row r="132" spans="1:13" s="126" customFormat="1" ht="12.75">
      <c r="B132" s="122"/>
      <c r="C132" s="123"/>
      <c r="D132" s="324"/>
      <c r="E132" s="329"/>
      <c r="F132" s="125"/>
      <c r="G132" s="143"/>
      <c r="H132" s="146"/>
      <c r="I132" s="143"/>
      <c r="J132" s="143"/>
      <c r="K132" s="143"/>
      <c r="L132" s="143"/>
    </row>
    <row r="133" spans="1:13" s="126" customFormat="1" ht="12.75">
      <c r="B133" s="122"/>
      <c r="C133" s="123"/>
      <c r="D133" s="324"/>
      <c r="E133" s="330"/>
      <c r="F133" s="125"/>
      <c r="G133" s="125"/>
      <c r="H133" s="125"/>
      <c r="I133" s="125"/>
      <c r="J133" s="125"/>
      <c r="K133" s="135"/>
      <c r="L133" s="125"/>
      <c r="M133" s="125"/>
    </row>
    <row r="134" spans="1:13" s="126" customFormat="1" ht="15">
      <c r="B134" s="122"/>
      <c r="C134" s="123"/>
      <c r="D134" s="325"/>
      <c r="E134" s="325"/>
      <c r="F134" s="110"/>
      <c r="G134" s="127"/>
      <c r="H134" s="127"/>
      <c r="I134" s="127"/>
      <c r="J134" s="127"/>
      <c r="K134" s="127"/>
      <c r="L134" s="127"/>
      <c r="M134" s="127"/>
    </row>
    <row r="135" spans="1:13" s="130" customFormat="1" ht="15">
      <c r="A135" s="126"/>
      <c r="B135" s="136"/>
      <c r="C135" s="112"/>
      <c r="D135" s="326"/>
      <c r="E135" s="326"/>
      <c r="F135" s="129"/>
      <c r="G135" s="129"/>
      <c r="H135" s="129"/>
      <c r="I135" s="129"/>
      <c r="J135" s="129"/>
      <c r="K135" s="129"/>
      <c r="L135" s="129"/>
      <c r="M135" s="129"/>
    </row>
    <row r="136" spans="1:13" s="126" customFormat="1" ht="12.75">
      <c r="A136" s="130"/>
      <c r="B136" s="122"/>
      <c r="C136" s="123"/>
      <c r="D136" s="324"/>
      <c r="E136" s="324"/>
      <c r="F136" s="123"/>
      <c r="G136" s="123"/>
      <c r="H136" s="123"/>
      <c r="I136" s="123"/>
      <c r="J136" s="123"/>
      <c r="K136" s="123"/>
      <c r="L136" s="123"/>
      <c r="M136" s="123"/>
    </row>
    <row r="137" spans="1:13" s="126" customFormat="1" ht="12.75">
      <c r="B137" s="122"/>
      <c r="C137" s="123"/>
      <c r="D137" s="324"/>
      <c r="E137" s="324"/>
      <c r="F137" s="123"/>
      <c r="G137" s="123"/>
      <c r="H137" s="123"/>
      <c r="I137" s="123"/>
      <c r="J137" s="123"/>
      <c r="K137" s="123"/>
      <c r="L137" s="123"/>
      <c r="M137" s="123"/>
    </row>
    <row r="138" spans="1:13" s="126" customFormat="1" ht="12.75">
      <c r="B138" s="139"/>
      <c r="C138" s="123"/>
      <c r="D138" s="324"/>
      <c r="E138" s="324"/>
      <c r="F138" s="123"/>
      <c r="G138" s="123"/>
      <c r="H138" s="123"/>
      <c r="I138" s="133"/>
      <c r="J138" s="123"/>
      <c r="K138" s="123"/>
      <c r="L138" s="123"/>
      <c r="M138" s="123"/>
    </row>
    <row r="139" spans="1:13" s="126" customFormat="1" ht="12.75">
      <c r="B139" s="122"/>
      <c r="C139" s="123"/>
      <c r="D139" s="324"/>
      <c r="E139" s="328"/>
      <c r="F139" s="133"/>
      <c r="G139" s="133"/>
      <c r="H139" s="133"/>
      <c r="I139" s="133"/>
      <c r="J139" s="119"/>
      <c r="K139" s="133"/>
      <c r="L139" s="123"/>
      <c r="M139" s="133"/>
    </row>
    <row r="140" spans="1:13" s="126" customFormat="1" ht="12.75">
      <c r="B140" s="122"/>
      <c r="C140" s="133"/>
      <c r="D140" s="328"/>
      <c r="E140" s="328"/>
      <c r="F140" s="133"/>
      <c r="G140" s="133"/>
      <c r="H140" s="133"/>
      <c r="I140" s="133"/>
      <c r="J140" s="119"/>
      <c r="K140" s="133"/>
      <c r="L140" s="133"/>
      <c r="M140" s="133"/>
    </row>
    <row r="141" spans="1:13" s="126" customFormat="1" ht="12.75">
      <c r="B141" s="122"/>
      <c r="C141" s="123"/>
      <c r="D141" s="324"/>
      <c r="E141" s="328"/>
      <c r="F141" s="133"/>
      <c r="G141" s="133"/>
      <c r="H141" s="133"/>
      <c r="I141" s="133"/>
      <c r="J141" s="133"/>
      <c r="K141" s="133"/>
      <c r="L141" s="133"/>
      <c r="M141" s="133"/>
    </row>
    <row r="142" spans="1:13" s="126" customFormat="1" ht="12.75">
      <c r="B142" s="122"/>
      <c r="C142" s="123"/>
      <c r="D142" s="324"/>
      <c r="E142" s="330"/>
      <c r="F142" s="125"/>
      <c r="G142" s="135"/>
      <c r="H142" s="135"/>
      <c r="I142" s="135"/>
      <c r="J142" s="135"/>
      <c r="K142" s="135"/>
      <c r="L142" s="135"/>
      <c r="M142" s="135"/>
    </row>
    <row r="143" spans="1:13" s="126" customFormat="1" ht="12.75">
      <c r="B143" s="122"/>
      <c r="C143" s="123"/>
      <c r="D143" s="324"/>
      <c r="E143" s="330"/>
      <c r="F143" s="125"/>
      <c r="G143" s="135"/>
      <c r="H143" s="135"/>
      <c r="I143" s="135"/>
      <c r="J143" s="135"/>
      <c r="K143" s="135"/>
      <c r="L143" s="135"/>
      <c r="M143" s="135"/>
    </row>
    <row r="144" spans="1:13" s="126" customFormat="1" ht="12.75">
      <c r="B144" s="122"/>
      <c r="C144" s="123"/>
      <c r="D144" s="324"/>
      <c r="E144" s="330"/>
      <c r="F144" s="125"/>
      <c r="G144" s="135"/>
      <c r="H144" s="135"/>
      <c r="I144" s="135"/>
      <c r="J144" s="135"/>
      <c r="K144" s="135"/>
      <c r="L144" s="135"/>
      <c r="M144" s="135"/>
    </row>
    <row r="145" spans="1:13" s="126" customFormat="1" ht="12.75">
      <c r="B145" s="122"/>
      <c r="C145" s="123"/>
      <c r="D145" s="324"/>
      <c r="E145" s="330"/>
      <c r="F145" s="125"/>
      <c r="G145" s="125"/>
      <c r="H145" s="125"/>
      <c r="I145" s="125"/>
      <c r="J145" s="125"/>
      <c r="K145" s="135"/>
      <c r="L145" s="125"/>
      <c r="M145" s="125"/>
    </row>
    <row r="146" spans="1:13" s="126" customFormat="1" ht="12.75">
      <c r="B146" s="122"/>
      <c r="C146" s="123"/>
      <c r="D146" s="324"/>
      <c r="E146" s="329"/>
      <c r="F146" s="125"/>
      <c r="G146" s="143"/>
      <c r="H146" s="146"/>
      <c r="I146" s="143"/>
      <c r="J146" s="143"/>
      <c r="K146" s="143"/>
      <c r="L146" s="143"/>
    </row>
    <row r="147" spans="1:13" s="126" customFormat="1" ht="12.75">
      <c r="B147" s="122"/>
      <c r="C147" s="123"/>
      <c r="D147" s="324"/>
      <c r="E147" s="330"/>
      <c r="F147" s="125"/>
      <c r="G147" s="135"/>
      <c r="H147" s="135"/>
      <c r="I147" s="135"/>
      <c r="J147" s="135"/>
      <c r="K147" s="135"/>
      <c r="L147" s="135"/>
      <c r="M147" s="135"/>
    </row>
    <row r="148" spans="1:13" s="126" customFormat="1" ht="15">
      <c r="B148" s="122"/>
      <c r="C148" s="123"/>
      <c r="D148" s="325"/>
      <c r="E148" s="325"/>
      <c r="F148" s="110"/>
      <c r="G148" s="127"/>
      <c r="H148" s="127"/>
      <c r="I148" s="127"/>
      <c r="J148" s="127"/>
      <c r="K148" s="127"/>
      <c r="L148" s="127"/>
      <c r="M148" s="127"/>
    </row>
    <row r="149" spans="1:13" s="130" customFormat="1" ht="15">
      <c r="A149" s="126"/>
      <c r="B149" s="128"/>
      <c r="C149" s="112"/>
      <c r="D149" s="326"/>
      <c r="E149" s="326"/>
      <c r="F149" s="129"/>
      <c r="G149" s="129"/>
      <c r="H149" s="129"/>
      <c r="I149" s="129"/>
      <c r="J149" s="129"/>
      <c r="K149" s="129"/>
      <c r="L149" s="129"/>
      <c r="M149" s="129"/>
    </row>
    <row r="150" spans="1:13" s="126" customFormat="1" ht="12.75">
      <c r="A150" s="130"/>
      <c r="B150" s="123"/>
      <c r="C150" s="123"/>
      <c r="D150" s="324"/>
      <c r="E150" s="324"/>
      <c r="F150" s="123"/>
      <c r="G150" s="123"/>
      <c r="H150" s="123"/>
      <c r="I150" s="123"/>
      <c r="J150" s="123"/>
      <c r="K150" s="123"/>
      <c r="L150" s="123"/>
      <c r="M150" s="123"/>
    </row>
    <row r="151" spans="1:13" s="126" customFormat="1" ht="12.75">
      <c r="B151" s="131"/>
      <c r="C151" s="123"/>
      <c r="D151" s="324"/>
      <c r="E151" s="324"/>
      <c r="F151" s="123"/>
      <c r="G151" s="123"/>
      <c r="H151" s="123"/>
      <c r="I151" s="123"/>
      <c r="J151" s="123"/>
      <c r="K151" s="123"/>
      <c r="L151" s="123"/>
      <c r="M151" s="123"/>
    </row>
    <row r="152" spans="1:13" s="126" customFormat="1" ht="12.75">
      <c r="B152" s="112"/>
      <c r="C152" s="123"/>
      <c r="D152" s="324"/>
      <c r="E152" s="324"/>
      <c r="F152" s="123"/>
      <c r="G152" s="123"/>
      <c r="H152" s="123"/>
      <c r="I152" s="133"/>
      <c r="J152" s="123"/>
      <c r="K152" s="123"/>
      <c r="L152" s="123"/>
      <c r="M152" s="123"/>
    </row>
    <row r="153" spans="1:13" s="126" customFormat="1" ht="12.75">
      <c r="B153" s="131"/>
      <c r="C153" s="123"/>
      <c r="D153" s="324"/>
      <c r="E153" s="328"/>
      <c r="F153" s="133"/>
      <c r="G153" s="133"/>
      <c r="H153" s="133"/>
      <c r="I153" s="133"/>
      <c r="J153" s="119"/>
      <c r="K153" s="133"/>
      <c r="L153" s="123"/>
      <c r="M153" s="133"/>
    </row>
    <row r="154" spans="1:13" s="126" customFormat="1" ht="12.75">
      <c r="B154" s="131"/>
      <c r="C154" s="133"/>
      <c r="D154" s="328"/>
      <c r="E154" s="328"/>
      <c r="F154" s="133"/>
      <c r="G154" s="133"/>
      <c r="H154" s="133"/>
      <c r="I154" s="133"/>
      <c r="J154" s="119"/>
      <c r="K154" s="133"/>
      <c r="L154" s="133"/>
      <c r="M154" s="133"/>
    </row>
    <row r="155" spans="1:13" s="126" customFormat="1" ht="12.75">
      <c r="B155" s="131"/>
      <c r="C155" s="123"/>
      <c r="D155" s="324"/>
      <c r="E155" s="328"/>
      <c r="F155" s="133"/>
      <c r="G155" s="133"/>
      <c r="H155" s="133"/>
      <c r="I155" s="133"/>
      <c r="J155" s="133"/>
      <c r="K155" s="133"/>
      <c r="L155" s="133"/>
      <c r="M155" s="133"/>
    </row>
    <row r="156" spans="1:13" s="126" customFormat="1" ht="12.75">
      <c r="B156" s="122"/>
      <c r="C156" s="123"/>
      <c r="D156" s="324"/>
      <c r="E156" s="330"/>
      <c r="F156" s="125"/>
      <c r="G156" s="135"/>
      <c r="H156" s="135"/>
      <c r="I156" s="135"/>
      <c r="J156" s="135"/>
      <c r="K156" s="135"/>
      <c r="L156" s="135"/>
      <c r="M156" s="135"/>
    </row>
    <row r="157" spans="1:13" s="126" customFormat="1" ht="12.75">
      <c r="B157" s="122"/>
      <c r="C157" s="123"/>
      <c r="D157" s="324"/>
      <c r="E157" s="330"/>
      <c r="F157" s="125"/>
      <c r="G157" s="135"/>
      <c r="H157" s="135"/>
      <c r="I157" s="135"/>
      <c r="J157" s="135"/>
      <c r="K157" s="135"/>
      <c r="L157" s="135"/>
      <c r="M157" s="135"/>
    </row>
    <row r="158" spans="1:13" s="126" customFormat="1" ht="12.75">
      <c r="B158" s="122"/>
      <c r="C158" s="123"/>
      <c r="D158" s="324"/>
      <c r="E158" s="330"/>
      <c r="F158" s="125"/>
      <c r="G158" s="135"/>
      <c r="H158" s="135"/>
      <c r="I158" s="135"/>
      <c r="J158" s="135"/>
      <c r="K158" s="135"/>
      <c r="L158" s="135"/>
      <c r="M158" s="135"/>
    </row>
    <row r="159" spans="1:13" s="126" customFormat="1" ht="12.75">
      <c r="B159" s="122"/>
      <c r="C159" s="123"/>
      <c r="D159" s="324"/>
      <c r="E159" s="330"/>
      <c r="F159" s="125"/>
      <c r="G159" s="135"/>
      <c r="H159" s="135"/>
      <c r="I159" s="135"/>
      <c r="J159" s="135"/>
      <c r="K159" s="135"/>
      <c r="L159" s="135"/>
      <c r="M159" s="135"/>
    </row>
    <row r="160" spans="1:13" s="126" customFormat="1" ht="12.75">
      <c r="B160" s="122"/>
      <c r="C160" s="123"/>
      <c r="D160" s="324"/>
      <c r="E160" s="330"/>
      <c r="F160" s="125"/>
      <c r="G160" s="125"/>
      <c r="H160" s="125"/>
      <c r="I160" s="125"/>
      <c r="J160" s="125"/>
      <c r="K160" s="135"/>
      <c r="L160" s="125"/>
      <c r="M160" s="125"/>
    </row>
    <row r="161" spans="1:13" s="126" customFormat="1" ht="12.75">
      <c r="B161" s="122"/>
      <c r="C161" s="123"/>
      <c r="D161" s="324"/>
      <c r="E161" s="329"/>
      <c r="F161" s="125"/>
      <c r="G161" s="143"/>
      <c r="H161" s="146"/>
      <c r="I161" s="143"/>
      <c r="J161" s="143"/>
      <c r="K161" s="143"/>
      <c r="L161" s="143"/>
    </row>
    <row r="162" spans="1:13" s="126" customFormat="1" ht="12.75">
      <c r="B162" s="122"/>
      <c r="C162" s="123"/>
      <c r="D162" s="324"/>
      <c r="E162" s="330"/>
      <c r="F162" s="125"/>
      <c r="G162" s="135"/>
      <c r="H162" s="135"/>
      <c r="I162" s="135"/>
      <c r="J162" s="135"/>
      <c r="K162" s="135"/>
      <c r="L162" s="135"/>
      <c r="M162" s="135"/>
    </row>
    <row r="163" spans="1:13" s="126" customFormat="1" ht="15">
      <c r="B163" s="122"/>
      <c r="C163" s="123"/>
      <c r="D163" s="325"/>
      <c r="E163" s="325"/>
      <c r="F163" s="110"/>
      <c r="G163" s="127"/>
      <c r="H163" s="127"/>
      <c r="I163" s="127"/>
      <c r="J163" s="127"/>
      <c r="K163" s="127"/>
      <c r="L163" s="127"/>
      <c r="M163" s="127"/>
    </row>
    <row r="164" spans="1:13" s="130" customFormat="1" ht="15">
      <c r="A164" s="126"/>
      <c r="B164" s="136"/>
      <c r="C164" s="112"/>
      <c r="D164" s="326"/>
      <c r="E164" s="326"/>
      <c r="F164" s="129"/>
      <c r="G164" s="129"/>
      <c r="H164" s="129"/>
      <c r="I164" s="129"/>
      <c r="J164" s="129"/>
      <c r="K164" s="129"/>
      <c r="L164" s="129"/>
      <c r="M164" s="129"/>
    </row>
    <row r="165" spans="1:13" s="126" customFormat="1" ht="12.75">
      <c r="A165" s="130"/>
      <c r="B165" s="122"/>
      <c r="C165" s="123"/>
      <c r="D165" s="324"/>
      <c r="E165" s="324"/>
      <c r="F165" s="123"/>
      <c r="G165" s="123"/>
      <c r="H165" s="123"/>
      <c r="I165" s="123"/>
      <c r="J165" s="123"/>
      <c r="K165" s="123"/>
      <c r="L165" s="123"/>
      <c r="M165" s="123"/>
    </row>
    <row r="166" spans="1:13" s="126" customFormat="1" ht="12.75">
      <c r="B166" s="138"/>
      <c r="D166" s="327"/>
      <c r="E166" s="327"/>
    </row>
    <row r="167" spans="1:13" s="126" customFormat="1" ht="12.75">
      <c r="B167" s="112"/>
      <c r="C167" s="123"/>
      <c r="D167" s="324"/>
      <c r="E167" s="324"/>
      <c r="F167" s="123"/>
      <c r="G167" s="123"/>
      <c r="H167" s="123"/>
      <c r="I167" s="133"/>
      <c r="J167" s="123"/>
      <c r="K167" s="123"/>
      <c r="L167" s="123"/>
      <c r="M167" s="123"/>
    </row>
    <row r="168" spans="1:13" s="126" customFormat="1" ht="12.75">
      <c r="B168" s="131"/>
      <c r="C168" s="123"/>
      <c r="D168" s="324"/>
      <c r="E168" s="328"/>
      <c r="F168" s="133"/>
      <c r="G168" s="133"/>
      <c r="H168" s="133"/>
      <c r="I168" s="133"/>
      <c r="J168" s="119"/>
      <c r="K168" s="133"/>
      <c r="L168" s="123"/>
      <c r="M168" s="133"/>
    </row>
    <row r="169" spans="1:13" s="126" customFormat="1" ht="12.75">
      <c r="B169" s="131"/>
      <c r="C169" s="133"/>
      <c r="D169" s="328"/>
      <c r="E169" s="328"/>
      <c r="F169" s="133"/>
      <c r="G169" s="133"/>
      <c r="H169" s="133"/>
      <c r="I169" s="133"/>
      <c r="J169" s="119"/>
      <c r="K169" s="133"/>
      <c r="L169" s="133"/>
      <c r="M169" s="133"/>
    </row>
    <row r="170" spans="1:13" s="126" customFormat="1" ht="12.75">
      <c r="B170" s="131"/>
      <c r="C170" s="123"/>
      <c r="D170" s="324"/>
      <c r="E170" s="328"/>
      <c r="F170" s="133"/>
      <c r="G170" s="133"/>
      <c r="H170" s="133"/>
      <c r="I170" s="133"/>
      <c r="J170" s="133"/>
      <c r="K170" s="133"/>
      <c r="L170" s="133"/>
      <c r="M170" s="133"/>
    </row>
    <row r="171" spans="1:13" s="126" customFormat="1" ht="12.75">
      <c r="B171" s="122"/>
      <c r="C171" s="123"/>
      <c r="D171" s="324"/>
      <c r="E171" s="330"/>
      <c r="F171" s="125"/>
      <c r="G171" s="135"/>
      <c r="H171" s="135"/>
      <c r="I171" s="135"/>
      <c r="J171" s="135"/>
      <c r="K171" s="135"/>
      <c r="L171" s="135"/>
      <c r="M171" s="135"/>
    </row>
    <row r="172" spans="1:13" s="126" customFormat="1" ht="12.75">
      <c r="B172" s="122"/>
      <c r="C172" s="123"/>
      <c r="D172" s="324"/>
      <c r="E172" s="330"/>
      <c r="F172" s="125"/>
      <c r="G172" s="135"/>
      <c r="H172" s="135"/>
      <c r="I172" s="135"/>
      <c r="J172" s="135"/>
      <c r="K172" s="135"/>
      <c r="L172" s="135"/>
      <c r="M172" s="135"/>
    </row>
    <row r="173" spans="1:13" s="126" customFormat="1" ht="12.75">
      <c r="B173" s="122"/>
      <c r="C173" s="123"/>
      <c r="D173" s="324"/>
      <c r="E173" s="330"/>
      <c r="F173" s="125"/>
      <c r="G173" s="135"/>
      <c r="H173" s="135"/>
      <c r="I173" s="135"/>
      <c r="J173" s="135"/>
      <c r="K173" s="135"/>
      <c r="L173" s="135"/>
      <c r="M173" s="135"/>
    </row>
    <row r="174" spans="1:13" s="126" customFormat="1" ht="12.75">
      <c r="B174" s="122"/>
      <c r="C174" s="123"/>
      <c r="D174" s="324"/>
      <c r="E174" s="330"/>
      <c r="F174" s="125"/>
      <c r="G174" s="125"/>
      <c r="H174" s="125"/>
      <c r="I174" s="125"/>
      <c r="J174" s="125"/>
      <c r="K174" s="135"/>
      <c r="L174" s="125"/>
      <c r="M174" s="125"/>
    </row>
    <row r="175" spans="1:13" s="126" customFormat="1" ht="12.75">
      <c r="B175" s="122"/>
      <c r="C175" s="123"/>
      <c r="D175" s="324"/>
      <c r="E175" s="329"/>
      <c r="F175" s="125"/>
      <c r="G175" s="143"/>
      <c r="H175" s="146"/>
      <c r="I175" s="143"/>
      <c r="J175" s="143"/>
      <c r="K175" s="143"/>
      <c r="L175" s="143"/>
    </row>
    <row r="176" spans="1:13" s="126" customFormat="1" ht="12.75">
      <c r="B176" s="122"/>
      <c r="C176" s="123"/>
      <c r="D176" s="324"/>
      <c r="E176" s="330"/>
      <c r="F176" s="125"/>
      <c r="G176" s="135"/>
      <c r="H176" s="135"/>
      <c r="I176" s="135"/>
      <c r="J176" s="135"/>
      <c r="K176" s="135"/>
      <c r="L176" s="135"/>
      <c r="M176" s="135"/>
    </row>
    <row r="177" spans="1:13" s="126" customFormat="1" ht="15">
      <c r="B177" s="122"/>
      <c r="C177" s="123"/>
      <c r="D177" s="325"/>
      <c r="E177" s="325"/>
      <c r="F177" s="110"/>
      <c r="G177" s="127"/>
      <c r="H177" s="127"/>
      <c r="I177" s="127"/>
      <c r="J177" s="127"/>
      <c r="K177" s="127"/>
      <c r="L177" s="127"/>
      <c r="M177" s="127"/>
    </row>
    <row r="178" spans="1:13" s="126" customFormat="1" ht="15">
      <c r="B178" s="136"/>
      <c r="C178" s="112"/>
      <c r="D178" s="326"/>
      <c r="E178" s="326"/>
      <c r="F178" s="129"/>
      <c r="G178" s="129"/>
      <c r="H178" s="129"/>
      <c r="I178" s="129"/>
      <c r="J178" s="129"/>
      <c r="K178" s="129"/>
      <c r="L178" s="129"/>
      <c r="M178" s="129"/>
    </row>
    <row r="179" spans="1:13" s="126" customFormat="1" ht="12.75">
      <c r="B179" s="138"/>
      <c r="D179" s="327"/>
      <c r="E179" s="327"/>
    </row>
    <row r="180" spans="1:13" s="126" customFormat="1" ht="12.75">
      <c r="B180" s="138"/>
      <c r="D180" s="327"/>
      <c r="E180" s="327"/>
    </row>
    <row r="181" spans="1:13" s="126" customFormat="1" ht="12.75">
      <c r="B181" s="140"/>
      <c r="D181" s="327"/>
      <c r="E181" s="327"/>
      <c r="I181" s="132"/>
    </row>
    <row r="182" spans="1:13" s="126" customFormat="1" ht="12.75">
      <c r="B182" s="122"/>
      <c r="C182" s="123"/>
      <c r="D182" s="324"/>
      <c r="E182" s="328"/>
      <c r="F182" s="133"/>
      <c r="G182" s="133"/>
      <c r="H182" s="133"/>
      <c r="I182" s="133"/>
      <c r="J182" s="119"/>
      <c r="K182" s="133"/>
      <c r="L182" s="123"/>
      <c r="M182" s="133"/>
    </row>
    <row r="183" spans="1:13" s="126" customFormat="1" ht="12.75">
      <c r="B183" s="122"/>
      <c r="C183" s="133"/>
      <c r="D183" s="328"/>
      <c r="E183" s="328"/>
      <c r="F183" s="133"/>
      <c r="G183" s="133"/>
      <c r="H183" s="133"/>
      <c r="I183" s="133"/>
      <c r="J183" s="119"/>
      <c r="K183" s="133"/>
      <c r="L183" s="133"/>
      <c r="M183" s="133"/>
    </row>
    <row r="184" spans="1:13" s="126" customFormat="1" ht="12.75">
      <c r="B184" s="122"/>
      <c r="C184" s="123"/>
      <c r="D184" s="324"/>
      <c r="E184" s="328"/>
      <c r="F184" s="133"/>
      <c r="G184" s="133"/>
      <c r="H184" s="133"/>
      <c r="I184" s="133"/>
      <c r="J184" s="133"/>
      <c r="K184" s="133"/>
      <c r="L184" s="133"/>
      <c r="M184" s="133"/>
    </row>
    <row r="185" spans="1:13" s="126" customFormat="1" ht="12.75">
      <c r="B185" s="122"/>
      <c r="C185" s="123"/>
      <c r="D185" s="324"/>
      <c r="E185" s="330"/>
      <c r="F185" s="125"/>
      <c r="G185" s="135"/>
      <c r="H185" s="135"/>
      <c r="I185" s="135"/>
      <c r="J185" s="135"/>
      <c r="K185" s="135"/>
      <c r="L185" s="135"/>
      <c r="M185" s="135"/>
    </row>
    <row r="186" spans="1:13" s="126" customFormat="1" ht="12.75">
      <c r="B186" s="122"/>
      <c r="C186" s="123"/>
      <c r="D186" s="324"/>
      <c r="E186" s="330"/>
      <c r="F186" s="125"/>
      <c r="G186" s="135"/>
      <c r="H186" s="135"/>
      <c r="I186" s="135"/>
      <c r="J186" s="135"/>
      <c r="K186" s="135"/>
      <c r="L186" s="135"/>
      <c r="M186" s="135"/>
    </row>
    <row r="187" spans="1:13" s="126" customFormat="1" ht="12.75">
      <c r="B187" s="122"/>
      <c r="C187" s="123"/>
      <c r="D187" s="324"/>
      <c r="E187" s="330"/>
      <c r="F187" s="125"/>
      <c r="G187" s="135"/>
      <c r="H187" s="135"/>
      <c r="I187" s="135"/>
      <c r="J187" s="135"/>
      <c r="K187" s="135"/>
      <c r="L187" s="135"/>
      <c r="M187" s="135"/>
    </row>
    <row r="188" spans="1:13" s="126" customFormat="1" ht="12.75">
      <c r="B188" s="122"/>
      <c r="C188" s="123"/>
      <c r="D188" s="324"/>
      <c r="E188" s="330"/>
      <c r="F188" s="125"/>
      <c r="G188" s="125"/>
      <c r="H188" s="125"/>
      <c r="I188" s="125"/>
      <c r="J188" s="125"/>
      <c r="K188" s="135"/>
      <c r="L188" s="125"/>
      <c r="M188" s="125"/>
    </row>
    <row r="189" spans="1:13" s="126" customFormat="1" ht="12.75">
      <c r="B189" s="122"/>
      <c r="C189" s="123"/>
      <c r="D189" s="324"/>
      <c r="E189" s="329"/>
      <c r="F189" s="125"/>
      <c r="G189" s="143"/>
      <c r="H189" s="146"/>
      <c r="I189" s="143"/>
      <c r="J189" s="143"/>
      <c r="K189" s="143"/>
      <c r="L189" s="143"/>
    </row>
    <row r="190" spans="1:13" s="126" customFormat="1" ht="12.75">
      <c r="B190" s="122"/>
      <c r="C190" s="123"/>
      <c r="D190" s="324"/>
      <c r="E190" s="330"/>
      <c r="F190" s="125"/>
      <c r="G190" s="135"/>
      <c r="H190" s="135"/>
      <c r="I190" s="135"/>
      <c r="J190" s="135"/>
      <c r="K190" s="135"/>
      <c r="L190" s="135"/>
      <c r="M190" s="135"/>
    </row>
    <row r="191" spans="1:13" s="126" customFormat="1" ht="15">
      <c r="B191" s="122"/>
      <c r="C191" s="123"/>
      <c r="D191" s="325"/>
      <c r="E191" s="325"/>
      <c r="F191" s="110"/>
      <c r="G191" s="127"/>
      <c r="H191" s="127"/>
      <c r="I191" s="127"/>
      <c r="J191" s="127"/>
      <c r="K191" s="127"/>
      <c r="L191" s="127"/>
      <c r="M191" s="127"/>
    </row>
    <row r="192" spans="1:13" s="130" customFormat="1" ht="15">
      <c r="A192" s="126"/>
      <c r="B192" s="136"/>
      <c r="C192" s="112"/>
      <c r="D192" s="129"/>
      <c r="E192" s="129"/>
      <c r="F192" s="129"/>
      <c r="G192" s="129"/>
      <c r="H192" s="129"/>
      <c r="I192" s="129"/>
      <c r="J192" s="129"/>
      <c r="K192" s="129"/>
      <c r="L192" s="129"/>
      <c r="M192" s="129"/>
    </row>
    <row r="193" spans="1:13" s="126" customFormat="1" ht="12.75">
      <c r="A193" s="130"/>
      <c r="B193" s="141"/>
      <c r="C193" s="123"/>
      <c r="D193" s="123"/>
      <c r="E193" s="123"/>
      <c r="F193" s="123"/>
      <c r="G193" s="123"/>
      <c r="H193" s="123"/>
      <c r="I193" s="123"/>
      <c r="J193" s="123"/>
      <c r="K193" s="123"/>
      <c r="L193" s="123"/>
      <c r="M193" s="123"/>
    </row>
    <row r="194" spans="1:13" s="126" customFormat="1" ht="12.75">
      <c r="B194" s="122"/>
      <c r="C194" s="123"/>
      <c r="D194" s="123"/>
      <c r="E194" s="123"/>
      <c r="F194" s="123"/>
      <c r="G194" s="123"/>
      <c r="H194" s="123"/>
      <c r="I194" s="123"/>
      <c r="J194" s="123"/>
      <c r="K194" s="123"/>
      <c r="L194" s="123"/>
      <c r="M194" s="123"/>
    </row>
    <row r="195" spans="1:13" s="126" customFormat="1" ht="12.75">
      <c r="B195" s="139"/>
      <c r="C195" s="123"/>
      <c r="D195" s="123"/>
      <c r="E195" s="123"/>
      <c r="F195" s="123"/>
      <c r="G195" s="123"/>
      <c r="H195" s="123"/>
      <c r="I195" s="133"/>
      <c r="J195" s="123"/>
      <c r="K195" s="123"/>
      <c r="L195" s="123"/>
      <c r="M195" s="123"/>
    </row>
    <row r="196" spans="1:13" s="126" customFormat="1" ht="12.75">
      <c r="B196" s="122"/>
      <c r="C196" s="123"/>
      <c r="D196" s="123"/>
      <c r="E196" s="133"/>
      <c r="F196" s="133"/>
      <c r="G196" s="133"/>
      <c r="H196" s="133"/>
      <c r="I196" s="133"/>
      <c r="J196" s="119"/>
      <c r="K196" s="133"/>
      <c r="L196" s="123"/>
      <c r="M196" s="133"/>
    </row>
    <row r="197" spans="1:13" s="126" customFormat="1" ht="12.75">
      <c r="B197" s="122"/>
      <c r="C197" s="133"/>
      <c r="D197" s="133"/>
      <c r="E197" s="133"/>
      <c r="F197" s="133"/>
      <c r="G197" s="133"/>
      <c r="H197" s="133"/>
      <c r="I197" s="133"/>
      <c r="J197" s="119"/>
      <c r="K197" s="133"/>
      <c r="L197" s="133"/>
      <c r="M197" s="133"/>
    </row>
    <row r="198" spans="1:13" s="126" customFormat="1" ht="12.75">
      <c r="B198" s="122"/>
      <c r="C198" s="123"/>
      <c r="D198" s="123"/>
      <c r="E198" s="133"/>
      <c r="F198" s="133"/>
      <c r="G198" s="133"/>
      <c r="H198" s="133"/>
      <c r="I198" s="133"/>
      <c r="J198" s="133"/>
      <c r="K198" s="133"/>
      <c r="L198" s="133"/>
      <c r="M198" s="133"/>
    </row>
    <row r="199" spans="1:13" s="126" customFormat="1" ht="12.75">
      <c r="B199" s="122"/>
      <c r="C199" s="123"/>
      <c r="D199" s="124"/>
      <c r="E199" s="135"/>
      <c r="F199" s="125"/>
      <c r="G199" s="135"/>
      <c r="H199" s="135"/>
      <c r="I199" s="135"/>
      <c r="J199" s="135"/>
      <c r="K199" s="135"/>
      <c r="L199" s="135"/>
      <c r="M199" s="135"/>
    </row>
    <row r="200" spans="1:13" s="126" customFormat="1" ht="12.75">
      <c r="B200" s="122"/>
      <c r="C200" s="123"/>
      <c r="D200" s="124"/>
      <c r="E200" s="135"/>
      <c r="F200" s="125"/>
      <c r="G200" s="135"/>
      <c r="H200" s="135"/>
      <c r="I200" s="135"/>
      <c r="J200" s="135"/>
      <c r="K200" s="135"/>
      <c r="L200" s="135"/>
      <c r="M200" s="135"/>
    </row>
    <row r="201" spans="1:13" s="126" customFormat="1" ht="12.75">
      <c r="B201" s="122"/>
      <c r="C201" s="123"/>
      <c r="D201" s="124"/>
      <c r="E201" s="135"/>
      <c r="F201" s="125"/>
      <c r="G201" s="135"/>
      <c r="H201" s="135"/>
      <c r="I201" s="135"/>
      <c r="J201" s="135"/>
      <c r="K201" s="135"/>
      <c r="L201" s="135"/>
      <c r="M201" s="135"/>
    </row>
    <row r="202" spans="1:13" s="126" customFormat="1" ht="12.75">
      <c r="A202" s="123"/>
      <c r="B202" s="122"/>
      <c r="C202" s="123"/>
      <c r="D202" s="124"/>
      <c r="E202" s="135"/>
      <c r="F202" s="125"/>
      <c r="G202" s="135"/>
      <c r="H202" s="135"/>
      <c r="I202" s="135"/>
      <c r="J202" s="135"/>
      <c r="K202" s="135"/>
      <c r="L202" s="135"/>
      <c r="M202" s="135"/>
    </row>
    <row r="203" spans="1:13" s="126" customFormat="1" ht="12.75">
      <c r="B203" s="122"/>
      <c r="C203" s="123"/>
      <c r="D203" s="124"/>
      <c r="E203" s="135"/>
      <c r="F203" s="125"/>
      <c r="G203" s="125"/>
      <c r="H203" s="125"/>
      <c r="I203" s="125"/>
      <c r="J203" s="125"/>
      <c r="K203" s="135"/>
      <c r="L203" s="125"/>
      <c r="M203" s="125"/>
    </row>
    <row r="204" spans="1:13" s="126" customFormat="1" ht="12.75">
      <c r="B204" s="122"/>
      <c r="C204" s="123"/>
      <c r="D204" s="124"/>
      <c r="E204" s="134"/>
      <c r="F204" s="125"/>
      <c r="G204" s="143"/>
      <c r="H204" s="146"/>
      <c r="I204" s="143"/>
      <c r="J204" s="143"/>
      <c r="K204" s="143"/>
      <c r="L204" s="143"/>
    </row>
    <row r="205" spans="1:13" s="126" customFormat="1" ht="12.75">
      <c r="B205" s="122"/>
      <c r="C205" s="123"/>
      <c r="D205" s="124"/>
      <c r="E205" s="135"/>
      <c r="F205" s="125"/>
      <c r="G205" s="135"/>
      <c r="H205" s="135"/>
      <c r="I205" s="135"/>
      <c r="J205" s="135"/>
      <c r="K205" s="135"/>
      <c r="L205" s="135"/>
      <c r="M205" s="135"/>
    </row>
    <row r="206" spans="1:13" s="126" customFormat="1" ht="15">
      <c r="B206" s="122"/>
      <c r="C206" s="123"/>
      <c r="D206" s="110"/>
      <c r="E206" s="110"/>
      <c r="F206" s="110"/>
      <c r="G206" s="127"/>
      <c r="H206" s="127"/>
      <c r="I206" s="127"/>
      <c r="J206" s="127"/>
      <c r="K206" s="127"/>
      <c r="L206" s="127"/>
      <c r="M206" s="127"/>
    </row>
    <row r="207" spans="1:13" s="130" customFormat="1" ht="15">
      <c r="A207" s="126"/>
      <c r="B207" s="136"/>
      <c r="C207" s="112"/>
      <c r="D207" s="129"/>
      <c r="E207" s="129"/>
      <c r="F207" s="129"/>
      <c r="G207" s="129"/>
      <c r="H207" s="129"/>
      <c r="I207" s="129"/>
      <c r="J207" s="129"/>
      <c r="K207" s="129"/>
      <c r="L207" s="129"/>
      <c r="M207" s="129"/>
    </row>
    <row r="208" spans="1:13" s="126" customFormat="1" ht="12.75">
      <c r="A208" s="130"/>
      <c r="B208" s="122"/>
      <c r="C208" s="123"/>
      <c r="D208" s="123"/>
      <c r="E208" s="123"/>
      <c r="F208" s="123"/>
      <c r="G208" s="123"/>
      <c r="H208" s="123"/>
      <c r="I208" s="123"/>
      <c r="J208" s="123"/>
      <c r="K208" s="123"/>
      <c r="L208" s="123"/>
      <c r="M208" s="123"/>
    </row>
    <row r="209" spans="1:13" s="126" customFormat="1" ht="12.75">
      <c r="B209" s="122"/>
      <c r="C209" s="123"/>
      <c r="D209" s="123"/>
      <c r="E209" s="123"/>
      <c r="F209" s="123"/>
      <c r="G209" s="123"/>
      <c r="H209" s="123"/>
      <c r="I209" s="123"/>
      <c r="J209" s="123"/>
      <c r="K209" s="123"/>
      <c r="L209" s="123"/>
      <c r="M209" s="123"/>
    </row>
    <row r="210" spans="1:13" s="126" customFormat="1" ht="12.75">
      <c r="B210" s="139"/>
      <c r="C210" s="123"/>
      <c r="D210" s="123"/>
      <c r="E210" s="123"/>
      <c r="F210" s="123"/>
      <c r="G210" s="123"/>
      <c r="H210" s="133"/>
      <c r="I210" s="133"/>
      <c r="J210" s="123"/>
      <c r="K210" s="123"/>
      <c r="L210" s="123"/>
      <c r="M210" s="123"/>
    </row>
    <row r="211" spans="1:13" s="126" customFormat="1" ht="12.75">
      <c r="B211" s="122"/>
      <c r="C211" s="123"/>
      <c r="D211" s="123"/>
      <c r="E211" s="133"/>
      <c r="F211" s="133"/>
      <c r="G211" s="133"/>
      <c r="H211" s="133"/>
      <c r="I211" s="133"/>
      <c r="J211" s="119"/>
      <c r="K211" s="133"/>
      <c r="L211" s="123"/>
      <c r="M211" s="133"/>
    </row>
    <row r="212" spans="1:13" s="126" customFormat="1" ht="12.75">
      <c r="B212" s="122"/>
      <c r="C212" s="133"/>
      <c r="D212" s="133"/>
      <c r="E212" s="133"/>
      <c r="F212" s="133"/>
      <c r="G212" s="133"/>
      <c r="H212" s="133"/>
      <c r="I212" s="133"/>
      <c r="J212" s="119"/>
      <c r="K212" s="133"/>
      <c r="L212" s="133"/>
      <c r="M212" s="133"/>
    </row>
    <row r="213" spans="1:13" s="126" customFormat="1" ht="12.75">
      <c r="B213" s="122"/>
      <c r="C213" s="123"/>
      <c r="D213" s="123"/>
      <c r="E213" s="133"/>
      <c r="F213" s="133"/>
      <c r="G213" s="133"/>
      <c r="H213" s="133"/>
      <c r="I213" s="133"/>
      <c r="J213" s="133"/>
      <c r="K213" s="133"/>
      <c r="L213" s="133"/>
      <c r="M213" s="133"/>
    </row>
    <row r="214" spans="1:13" s="126" customFormat="1" ht="12.75">
      <c r="B214" s="122"/>
      <c r="C214" s="123"/>
      <c r="D214" s="124"/>
      <c r="E214" s="135"/>
      <c r="F214" s="125"/>
      <c r="G214" s="135"/>
      <c r="H214" s="135"/>
      <c r="I214" s="135"/>
      <c r="J214" s="135"/>
      <c r="K214" s="135"/>
      <c r="L214" s="135"/>
      <c r="M214" s="135"/>
    </row>
    <row r="215" spans="1:13" s="126" customFormat="1" ht="12.75">
      <c r="B215" s="122"/>
      <c r="C215" s="123"/>
      <c r="D215" s="124"/>
      <c r="E215" s="135"/>
      <c r="F215" s="125"/>
      <c r="G215" s="135"/>
      <c r="H215" s="135"/>
      <c r="I215" s="135"/>
      <c r="J215" s="135"/>
      <c r="K215" s="135"/>
      <c r="L215" s="135"/>
      <c r="M215" s="135"/>
    </row>
    <row r="216" spans="1:13" s="126" customFormat="1" ht="12.75">
      <c r="B216" s="122"/>
      <c r="C216" s="123"/>
      <c r="D216" s="124"/>
      <c r="E216" s="135"/>
      <c r="F216" s="125"/>
      <c r="G216" s="135"/>
      <c r="H216" s="135"/>
      <c r="I216" s="135"/>
      <c r="J216" s="135"/>
      <c r="K216" s="135"/>
      <c r="L216" s="135"/>
      <c r="M216" s="135"/>
    </row>
    <row r="217" spans="1:13" s="126" customFormat="1" ht="12.75">
      <c r="A217" s="123"/>
      <c r="B217" s="122"/>
      <c r="C217" s="123"/>
      <c r="D217" s="124"/>
      <c r="E217" s="135"/>
      <c r="F217" s="125"/>
      <c r="G217" s="135"/>
      <c r="H217" s="135"/>
      <c r="I217" s="135"/>
      <c r="J217" s="135"/>
      <c r="K217" s="135"/>
      <c r="L217" s="135"/>
      <c r="M217" s="135"/>
    </row>
    <row r="218" spans="1:13" s="126" customFormat="1" ht="12.75">
      <c r="B218" s="122"/>
      <c r="C218" s="123"/>
      <c r="D218" s="124"/>
      <c r="E218" s="135"/>
      <c r="F218" s="125"/>
      <c r="G218" s="125"/>
      <c r="H218" s="125"/>
      <c r="I218" s="125"/>
      <c r="J218" s="125"/>
      <c r="K218" s="135"/>
      <c r="L218" s="125"/>
      <c r="M218" s="125"/>
    </row>
    <row r="219" spans="1:13" s="126" customFormat="1" ht="12.75">
      <c r="B219" s="122"/>
      <c r="C219" s="123"/>
      <c r="D219" s="124"/>
      <c r="E219" s="134"/>
      <c r="F219" s="125"/>
      <c r="G219" s="143"/>
      <c r="H219" s="146"/>
      <c r="I219" s="143"/>
      <c r="J219" s="143"/>
      <c r="K219" s="143"/>
      <c r="L219" s="143"/>
    </row>
    <row r="220" spans="1:13" s="126" customFormat="1" ht="12.75">
      <c r="B220" s="122"/>
      <c r="C220" s="123"/>
      <c r="D220" s="124"/>
      <c r="E220" s="135"/>
      <c r="F220" s="125"/>
      <c r="G220" s="135"/>
      <c r="H220" s="135"/>
      <c r="I220" s="135"/>
      <c r="J220" s="135"/>
      <c r="K220" s="135"/>
      <c r="L220" s="135"/>
      <c r="M220" s="135"/>
    </row>
    <row r="221" spans="1:13" s="126" customFormat="1" ht="15">
      <c r="B221" s="122"/>
      <c r="C221" s="123"/>
      <c r="D221" s="110"/>
      <c r="E221" s="110"/>
      <c r="F221" s="110"/>
      <c r="G221" s="127"/>
      <c r="H221" s="127"/>
      <c r="I221" s="127"/>
      <c r="J221" s="127"/>
      <c r="K221" s="127"/>
      <c r="L221" s="127"/>
      <c r="M221" s="127"/>
    </row>
    <row r="222" spans="1:13" s="130" customFormat="1" ht="15">
      <c r="A222" s="126"/>
      <c r="B222" s="136"/>
      <c r="C222" s="112"/>
      <c r="D222" s="129"/>
      <c r="E222" s="129"/>
      <c r="F222" s="129"/>
      <c r="G222" s="129"/>
      <c r="H222" s="129"/>
      <c r="I222" s="129"/>
      <c r="J222" s="129"/>
      <c r="K222" s="129"/>
      <c r="L222" s="129"/>
      <c r="M222" s="129"/>
    </row>
    <row r="223" spans="1:13" s="126" customFormat="1" ht="12.75">
      <c r="A223" s="130"/>
      <c r="B223" s="122"/>
      <c r="C223" s="123"/>
      <c r="D223" s="123"/>
      <c r="E223" s="123"/>
      <c r="F223" s="123"/>
      <c r="G223" s="123"/>
      <c r="H223" s="123"/>
      <c r="I223" s="123"/>
      <c r="J223" s="123"/>
      <c r="K223" s="123"/>
      <c r="L223" s="123"/>
      <c r="M223" s="123"/>
    </row>
    <row r="224" spans="1:13" s="126" customFormat="1" ht="12.75">
      <c r="B224" s="122"/>
      <c r="C224" s="123"/>
      <c r="D224" s="123"/>
      <c r="E224" s="123"/>
      <c r="F224" s="123"/>
      <c r="G224" s="123"/>
      <c r="H224" s="123"/>
      <c r="I224" s="123"/>
      <c r="J224" s="123"/>
      <c r="K224" s="123"/>
      <c r="L224" s="123"/>
      <c r="M224" s="123"/>
    </row>
    <row r="225" spans="1:13" s="126" customFormat="1" ht="12.75">
      <c r="B225" s="139"/>
      <c r="C225" s="123"/>
      <c r="D225" s="123"/>
      <c r="E225" s="123"/>
      <c r="F225" s="123"/>
      <c r="G225" s="123"/>
      <c r="H225" s="123"/>
      <c r="I225" s="133"/>
      <c r="J225" s="123"/>
      <c r="K225" s="123"/>
      <c r="L225" s="123"/>
      <c r="M225" s="123"/>
    </row>
    <row r="226" spans="1:13" s="126" customFormat="1" ht="12.75">
      <c r="B226" s="122"/>
      <c r="C226" s="123"/>
      <c r="D226" s="123"/>
      <c r="E226" s="133"/>
      <c r="F226" s="133"/>
      <c r="G226" s="133"/>
      <c r="H226" s="133"/>
      <c r="I226" s="133"/>
      <c r="J226" s="119"/>
      <c r="K226" s="133"/>
      <c r="L226" s="123"/>
      <c r="M226" s="133"/>
    </row>
    <row r="227" spans="1:13" s="126" customFormat="1" ht="12.75">
      <c r="B227" s="122"/>
      <c r="C227" s="133"/>
      <c r="D227" s="133"/>
      <c r="E227" s="133"/>
      <c r="F227" s="133"/>
      <c r="G227" s="133"/>
      <c r="H227" s="133"/>
      <c r="I227" s="133"/>
      <c r="J227" s="119"/>
      <c r="K227" s="133"/>
      <c r="L227" s="133"/>
      <c r="M227" s="133"/>
    </row>
    <row r="228" spans="1:13" s="126" customFormat="1" ht="12.75">
      <c r="B228" s="122"/>
      <c r="C228" s="123"/>
      <c r="D228" s="123"/>
      <c r="E228" s="133"/>
      <c r="F228" s="133"/>
      <c r="G228" s="133"/>
      <c r="H228" s="133"/>
      <c r="I228" s="133"/>
      <c r="J228" s="133"/>
      <c r="K228" s="133"/>
      <c r="L228" s="133"/>
      <c r="M228" s="133"/>
    </row>
    <row r="229" spans="1:13" s="126" customFormat="1" ht="12.75">
      <c r="B229" s="122"/>
      <c r="C229" s="123"/>
      <c r="D229" s="124"/>
      <c r="E229" s="135"/>
      <c r="F229" s="125"/>
      <c r="G229" s="135"/>
      <c r="H229" s="135"/>
      <c r="I229" s="135"/>
      <c r="J229" s="135"/>
      <c r="K229" s="135"/>
      <c r="L229" s="135"/>
      <c r="M229" s="135"/>
    </row>
    <row r="230" spans="1:13" s="126" customFormat="1" ht="12.75">
      <c r="B230" s="122"/>
      <c r="C230" s="123"/>
      <c r="D230" s="124"/>
      <c r="E230" s="135"/>
      <c r="F230" s="125"/>
      <c r="G230" s="135"/>
      <c r="H230" s="135"/>
      <c r="I230" s="135"/>
      <c r="J230" s="135"/>
      <c r="K230" s="135"/>
      <c r="L230" s="135"/>
      <c r="M230" s="135"/>
    </row>
    <row r="231" spans="1:13" s="126" customFormat="1" ht="12.75">
      <c r="B231" s="122"/>
      <c r="C231" s="123"/>
      <c r="D231" s="124"/>
      <c r="E231" s="135"/>
      <c r="F231" s="125"/>
      <c r="G231" s="135"/>
      <c r="H231" s="135"/>
      <c r="I231" s="135"/>
      <c r="J231" s="135"/>
      <c r="K231" s="135"/>
      <c r="L231" s="135"/>
      <c r="M231" s="135"/>
    </row>
    <row r="232" spans="1:13" s="126" customFormat="1" ht="12.75">
      <c r="B232" s="122"/>
      <c r="C232" s="123"/>
      <c r="D232" s="124"/>
      <c r="E232" s="135"/>
      <c r="F232" s="125"/>
      <c r="G232" s="125"/>
      <c r="H232" s="125"/>
      <c r="I232" s="125"/>
      <c r="J232" s="125"/>
      <c r="K232" s="135"/>
      <c r="L232" s="125"/>
      <c r="M232" s="125"/>
    </row>
    <row r="233" spans="1:13" s="126" customFormat="1" ht="12.75">
      <c r="B233" s="122"/>
      <c r="C233" s="123"/>
      <c r="D233" s="124"/>
      <c r="E233" s="134"/>
      <c r="F233" s="125"/>
      <c r="G233" s="143"/>
      <c r="H233" s="146"/>
      <c r="I233" s="143"/>
      <c r="J233" s="143"/>
      <c r="K233" s="143"/>
      <c r="L233" s="143"/>
    </row>
    <row r="234" spans="1:13" s="126" customFormat="1" ht="12.75">
      <c r="B234" s="122"/>
      <c r="C234" s="123"/>
      <c r="D234" s="124"/>
      <c r="E234" s="135"/>
      <c r="F234" s="125"/>
      <c r="G234" s="135"/>
      <c r="H234" s="135"/>
      <c r="I234" s="135"/>
      <c r="J234" s="135"/>
      <c r="K234" s="135"/>
      <c r="L234" s="135"/>
      <c r="M234" s="135"/>
    </row>
    <row r="235" spans="1:13" s="126" customFormat="1" ht="15">
      <c r="B235" s="122"/>
      <c r="C235" s="123"/>
      <c r="D235" s="110"/>
      <c r="E235" s="110"/>
      <c r="F235" s="110"/>
      <c r="G235" s="127"/>
      <c r="H235" s="127"/>
      <c r="I235" s="127"/>
      <c r="J235" s="127"/>
      <c r="K235" s="127"/>
      <c r="L235" s="127"/>
      <c r="M235" s="127"/>
    </row>
    <row r="236" spans="1:13" s="130" customFormat="1" ht="15">
      <c r="A236" s="126"/>
      <c r="B236" s="136"/>
      <c r="C236" s="112"/>
      <c r="D236" s="129"/>
      <c r="E236" s="129"/>
      <c r="F236" s="129"/>
      <c r="G236" s="129"/>
      <c r="H236" s="129"/>
      <c r="I236" s="129"/>
      <c r="J236" s="129"/>
      <c r="K236" s="129"/>
      <c r="L236" s="129"/>
      <c r="M236" s="129"/>
    </row>
    <row r="237" spans="1:13" s="126" customFormat="1" ht="12.75">
      <c r="A237" s="130"/>
      <c r="B237" s="141"/>
      <c r="C237" s="123"/>
      <c r="D237" s="123"/>
      <c r="E237" s="123"/>
      <c r="F237" s="123"/>
      <c r="G237" s="123"/>
      <c r="H237" s="123"/>
      <c r="I237" s="123"/>
      <c r="J237" s="123"/>
      <c r="K237" s="123"/>
      <c r="L237" s="123"/>
      <c r="M237" s="123"/>
    </row>
    <row r="238" spans="1:13" s="126" customFormat="1" ht="12.75">
      <c r="B238" s="122"/>
      <c r="C238" s="123"/>
      <c r="D238" s="123"/>
      <c r="E238" s="123"/>
      <c r="F238" s="123"/>
      <c r="G238" s="123"/>
      <c r="H238" s="123"/>
      <c r="I238" s="123"/>
      <c r="J238" s="123"/>
      <c r="K238" s="123"/>
      <c r="L238" s="123"/>
      <c r="M238" s="123"/>
    </row>
    <row r="239" spans="1:13" s="126" customFormat="1" ht="12.75">
      <c r="B239" s="139"/>
      <c r="C239" s="123"/>
      <c r="D239" s="123"/>
      <c r="E239" s="123"/>
      <c r="F239" s="123"/>
      <c r="G239" s="123"/>
      <c r="H239" s="123"/>
      <c r="I239" s="133"/>
      <c r="J239" s="123"/>
      <c r="K239" s="123"/>
      <c r="L239" s="123"/>
      <c r="M239" s="123"/>
    </row>
    <row r="240" spans="1:13" s="126" customFormat="1" ht="12.75">
      <c r="B240" s="122"/>
      <c r="C240" s="123"/>
      <c r="D240" s="123"/>
      <c r="E240" s="133"/>
      <c r="F240" s="133"/>
      <c r="G240" s="133"/>
      <c r="H240" s="133"/>
      <c r="I240" s="133"/>
      <c r="J240" s="119"/>
      <c r="K240" s="133"/>
      <c r="L240" s="123"/>
      <c r="M240" s="133"/>
    </row>
    <row r="241" spans="1:13" s="126" customFormat="1" ht="12.75">
      <c r="B241" s="122"/>
      <c r="C241" s="133"/>
      <c r="D241" s="133"/>
      <c r="E241" s="133"/>
      <c r="F241" s="133"/>
      <c r="G241" s="133"/>
      <c r="H241" s="133"/>
      <c r="I241" s="133"/>
      <c r="J241" s="119"/>
      <c r="K241" s="133"/>
      <c r="L241" s="133"/>
      <c r="M241" s="133"/>
    </row>
    <row r="242" spans="1:13" s="126" customFormat="1" ht="12.75">
      <c r="B242" s="122"/>
      <c r="C242" s="123"/>
      <c r="D242" s="123"/>
      <c r="E242" s="133"/>
      <c r="F242" s="133"/>
      <c r="G242" s="133"/>
      <c r="H242" s="133"/>
      <c r="I242" s="133"/>
      <c r="J242" s="133"/>
      <c r="K242" s="133"/>
      <c r="L242" s="133"/>
      <c r="M242" s="133"/>
    </row>
    <row r="243" spans="1:13" s="126" customFormat="1" ht="12.75">
      <c r="B243" s="122"/>
      <c r="C243" s="123"/>
      <c r="D243" s="124"/>
      <c r="E243" s="135"/>
      <c r="F243" s="125"/>
      <c r="G243" s="135"/>
      <c r="H243" s="135"/>
      <c r="I243" s="135"/>
      <c r="J243" s="135"/>
      <c r="K243" s="135"/>
      <c r="L243" s="135"/>
      <c r="M243" s="135"/>
    </row>
    <row r="244" spans="1:13" s="126" customFormat="1" ht="12.75">
      <c r="B244" s="122"/>
      <c r="C244" s="123"/>
      <c r="D244" s="124"/>
      <c r="E244" s="135"/>
      <c r="F244" s="125"/>
      <c r="G244" s="135"/>
      <c r="H244" s="135"/>
      <c r="I244" s="135"/>
      <c r="J244" s="135"/>
      <c r="K244" s="135"/>
      <c r="L244" s="135"/>
      <c r="M244" s="135"/>
    </row>
    <row r="245" spans="1:13" s="126" customFormat="1" ht="12.75">
      <c r="B245" s="122"/>
      <c r="C245" s="123"/>
      <c r="D245" s="124"/>
      <c r="E245" s="135"/>
      <c r="F245" s="125"/>
      <c r="G245" s="135"/>
      <c r="H245" s="135"/>
      <c r="I245" s="135"/>
      <c r="J245" s="135"/>
      <c r="K245" s="135"/>
      <c r="L245" s="135"/>
      <c r="M245" s="135"/>
    </row>
    <row r="246" spans="1:13" s="126" customFormat="1" ht="12.75">
      <c r="B246" s="122"/>
      <c r="C246" s="123"/>
      <c r="D246" s="124"/>
      <c r="E246" s="135"/>
      <c r="F246" s="125"/>
      <c r="G246" s="125"/>
      <c r="H246" s="125"/>
      <c r="I246" s="125"/>
      <c r="J246" s="125"/>
      <c r="K246" s="135"/>
      <c r="L246" s="125"/>
      <c r="M246" s="125"/>
    </row>
    <row r="247" spans="1:13" s="126" customFormat="1" ht="12.75">
      <c r="B247" s="122"/>
      <c r="C247" s="123"/>
      <c r="D247" s="124"/>
      <c r="E247" s="134"/>
      <c r="F247" s="125"/>
      <c r="G247" s="143"/>
      <c r="H247" s="146"/>
      <c r="I247" s="143"/>
      <c r="J247" s="143"/>
      <c r="K247" s="143"/>
      <c r="L247" s="143"/>
    </row>
    <row r="248" spans="1:13" s="126" customFormat="1" ht="12.75">
      <c r="B248" s="122"/>
      <c r="C248" s="123"/>
      <c r="D248" s="124"/>
      <c r="E248" s="135"/>
      <c r="F248" s="125"/>
      <c r="G248" s="135"/>
      <c r="H248" s="135"/>
      <c r="I248" s="135"/>
      <c r="J248" s="135"/>
      <c r="K248" s="135"/>
      <c r="L248" s="135"/>
      <c r="M248" s="135"/>
    </row>
    <row r="249" spans="1:13" s="126" customFormat="1" ht="15">
      <c r="B249" s="122"/>
      <c r="C249" s="123"/>
      <c r="D249" s="110"/>
      <c r="E249" s="110"/>
      <c r="F249" s="110"/>
      <c r="G249" s="127"/>
      <c r="H249" s="127"/>
      <c r="I249" s="127"/>
      <c r="J249" s="127"/>
      <c r="K249" s="127"/>
      <c r="L249" s="127"/>
      <c r="M249" s="127"/>
    </row>
    <row r="250" spans="1:13" s="130" customFormat="1" ht="15">
      <c r="A250" s="126"/>
      <c r="B250" s="136"/>
      <c r="C250" s="112"/>
      <c r="D250" s="129"/>
      <c r="E250" s="129"/>
      <c r="F250" s="129"/>
      <c r="G250" s="129"/>
      <c r="H250" s="129"/>
      <c r="I250" s="129"/>
      <c r="J250" s="129"/>
      <c r="K250" s="129"/>
      <c r="L250" s="129"/>
      <c r="M250" s="129"/>
    </row>
    <row r="251" spans="1:13" s="126" customFormat="1" ht="12.75">
      <c r="A251" s="130"/>
      <c r="B251" s="141"/>
      <c r="C251" s="123"/>
      <c r="D251" s="123"/>
      <c r="E251" s="123"/>
      <c r="F251" s="123"/>
      <c r="G251" s="123"/>
      <c r="H251" s="123"/>
      <c r="I251" s="123"/>
      <c r="J251" s="123"/>
      <c r="K251" s="123"/>
      <c r="L251" s="123"/>
      <c r="M251" s="123"/>
    </row>
    <row r="252" spans="1:13" s="126" customFormat="1" ht="12.75">
      <c r="B252" s="122"/>
      <c r="C252" s="123"/>
      <c r="D252" s="123"/>
      <c r="E252" s="123"/>
      <c r="F252" s="123"/>
      <c r="G252" s="123"/>
      <c r="H252" s="123"/>
      <c r="I252" s="123"/>
      <c r="J252" s="123"/>
      <c r="K252" s="123"/>
      <c r="L252" s="123"/>
      <c r="M252" s="123"/>
    </row>
    <row r="253" spans="1:13" s="126" customFormat="1" ht="12.75">
      <c r="B253" s="139"/>
      <c r="C253" s="123"/>
      <c r="D253" s="123"/>
      <c r="E253" s="123"/>
      <c r="F253" s="123"/>
      <c r="G253" s="123"/>
      <c r="H253" s="123"/>
      <c r="I253" s="133"/>
      <c r="J253" s="123"/>
      <c r="K253" s="123"/>
      <c r="L253" s="123"/>
      <c r="M253" s="123"/>
    </row>
    <row r="254" spans="1:13" s="126" customFormat="1" ht="12.75">
      <c r="B254" s="122"/>
      <c r="C254" s="123"/>
      <c r="D254" s="123"/>
      <c r="E254" s="133"/>
      <c r="F254" s="133"/>
      <c r="G254" s="133"/>
      <c r="H254" s="133"/>
      <c r="I254" s="133"/>
      <c r="J254" s="119"/>
      <c r="K254" s="133"/>
      <c r="L254" s="123"/>
      <c r="M254" s="133"/>
    </row>
    <row r="255" spans="1:13" s="126" customFormat="1" ht="12.75">
      <c r="B255" s="122"/>
      <c r="C255" s="133"/>
      <c r="D255" s="133"/>
      <c r="E255" s="133"/>
      <c r="F255" s="133"/>
      <c r="G255" s="133"/>
      <c r="H255" s="133"/>
      <c r="I255" s="133"/>
      <c r="J255" s="119"/>
      <c r="K255" s="133"/>
      <c r="L255" s="133"/>
      <c r="M255" s="133"/>
    </row>
    <row r="256" spans="1:13" s="126" customFormat="1" ht="12.75">
      <c r="B256" s="122"/>
      <c r="C256" s="123"/>
      <c r="D256" s="123"/>
      <c r="E256" s="133"/>
      <c r="F256" s="133"/>
      <c r="G256" s="133"/>
      <c r="H256" s="133"/>
      <c r="I256" s="133"/>
      <c r="J256" s="133"/>
      <c r="K256" s="133"/>
      <c r="L256" s="133"/>
      <c r="M256" s="133"/>
    </row>
    <row r="257" spans="1:13" s="126" customFormat="1" ht="12.75">
      <c r="B257" s="122"/>
      <c r="C257" s="123"/>
      <c r="D257" s="124"/>
      <c r="E257" s="135"/>
      <c r="F257" s="125"/>
      <c r="G257" s="135"/>
      <c r="H257" s="135"/>
      <c r="I257" s="135"/>
      <c r="J257" s="135"/>
      <c r="K257" s="135"/>
      <c r="L257" s="135"/>
      <c r="M257" s="135"/>
    </row>
    <row r="258" spans="1:13" s="126" customFormat="1" ht="12.75">
      <c r="B258" s="122"/>
      <c r="C258" s="123"/>
      <c r="D258" s="124"/>
      <c r="E258" s="135"/>
      <c r="F258" s="125"/>
      <c r="G258" s="135"/>
      <c r="H258" s="135"/>
      <c r="I258" s="135"/>
      <c r="J258" s="135"/>
      <c r="K258" s="135"/>
      <c r="L258" s="135"/>
      <c r="M258" s="135"/>
    </row>
    <row r="259" spans="1:13" s="126" customFormat="1" ht="12.75">
      <c r="B259" s="122"/>
      <c r="C259" s="123"/>
      <c r="D259" s="124"/>
      <c r="E259" s="135"/>
      <c r="F259" s="125"/>
      <c r="G259" s="135"/>
      <c r="H259" s="135"/>
      <c r="I259" s="135"/>
      <c r="J259" s="135"/>
      <c r="K259" s="135"/>
      <c r="L259" s="135"/>
      <c r="M259" s="135"/>
    </row>
    <row r="260" spans="1:13" s="126" customFormat="1" ht="12.75">
      <c r="B260" s="122"/>
      <c r="C260" s="123"/>
      <c r="D260" s="124"/>
      <c r="E260" s="135"/>
      <c r="F260" s="125"/>
      <c r="G260" s="125"/>
      <c r="H260" s="125"/>
      <c r="I260" s="125"/>
      <c r="J260" s="125"/>
      <c r="K260" s="135"/>
      <c r="L260" s="125"/>
      <c r="M260" s="125"/>
    </row>
    <row r="261" spans="1:13" s="126" customFormat="1" ht="12.75">
      <c r="B261" s="122"/>
      <c r="C261" s="123"/>
      <c r="D261" s="124"/>
      <c r="E261" s="134"/>
      <c r="F261" s="125"/>
      <c r="G261" s="143"/>
      <c r="H261" s="146"/>
      <c r="I261" s="143"/>
      <c r="J261" s="143"/>
      <c r="K261" s="143"/>
      <c r="L261" s="143"/>
    </row>
    <row r="262" spans="1:13" s="126" customFormat="1" ht="12.75">
      <c r="B262" s="122"/>
      <c r="C262" s="123"/>
      <c r="D262" s="124"/>
      <c r="E262" s="135"/>
      <c r="F262" s="125"/>
      <c r="G262" s="135"/>
      <c r="H262" s="135"/>
      <c r="I262" s="135"/>
      <c r="J262" s="135"/>
      <c r="K262" s="135"/>
      <c r="L262" s="135"/>
      <c r="M262" s="135"/>
    </row>
    <row r="263" spans="1:13" s="126" customFormat="1" ht="15">
      <c r="B263" s="122"/>
      <c r="C263" s="123"/>
      <c r="D263" s="110"/>
      <c r="E263" s="110"/>
      <c r="F263" s="110"/>
      <c r="G263" s="127"/>
      <c r="H263" s="127"/>
      <c r="I263" s="127"/>
      <c r="J263" s="127"/>
      <c r="K263" s="127"/>
      <c r="L263" s="127"/>
      <c r="M263" s="127"/>
    </row>
    <row r="264" spans="1:13" s="130" customFormat="1" ht="15">
      <c r="A264" s="126"/>
      <c r="B264" s="136"/>
      <c r="C264" s="112"/>
      <c r="D264" s="129"/>
      <c r="E264" s="129"/>
      <c r="F264" s="129"/>
      <c r="G264" s="129"/>
      <c r="H264" s="129"/>
      <c r="I264" s="129"/>
      <c r="J264" s="129"/>
      <c r="K264" s="129"/>
      <c r="L264" s="129"/>
      <c r="M264" s="129"/>
    </row>
    <row r="265" spans="1:13" s="126" customFormat="1" ht="12.75">
      <c r="A265" s="130"/>
      <c r="B265" s="141"/>
      <c r="C265" s="123"/>
      <c r="D265" s="123"/>
      <c r="E265" s="123"/>
      <c r="F265" s="123"/>
      <c r="G265" s="123"/>
      <c r="H265" s="123"/>
      <c r="I265" s="123"/>
      <c r="J265" s="123"/>
      <c r="K265" s="123"/>
      <c r="L265" s="123"/>
      <c r="M265" s="123"/>
    </row>
    <row r="266" spans="1:13" s="126" customFormat="1" ht="12.75">
      <c r="B266" s="122"/>
      <c r="C266" s="123"/>
      <c r="D266" s="123"/>
      <c r="E266" s="123"/>
      <c r="F266" s="123"/>
      <c r="G266" s="123"/>
      <c r="H266" s="123"/>
      <c r="I266" s="123"/>
      <c r="J266" s="123"/>
      <c r="K266" s="123"/>
      <c r="L266" s="123"/>
      <c r="M266" s="123"/>
    </row>
    <row r="267" spans="1:13" s="126" customFormat="1" ht="12.75">
      <c r="B267" s="139"/>
      <c r="C267" s="123"/>
      <c r="D267" s="123"/>
      <c r="E267" s="123"/>
      <c r="F267" s="123"/>
      <c r="G267" s="123"/>
      <c r="H267" s="123"/>
      <c r="I267" s="133"/>
      <c r="J267" s="123"/>
      <c r="K267" s="123"/>
      <c r="L267" s="123"/>
      <c r="M267" s="123"/>
    </row>
    <row r="268" spans="1:13" s="126" customFormat="1" ht="12.75">
      <c r="B268" s="122"/>
      <c r="C268" s="123"/>
      <c r="D268" s="123"/>
      <c r="E268" s="133"/>
      <c r="F268" s="133"/>
      <c r="G268" s="133"/>
      <c r="H268" s="133"/>
      <c r="I268" s="133"/>
      <c r="J268" s="119"/>
      <c r="K268" s="133"/>
      <c r="L268" s="123"/>
      <c r="M268" s="133"/>
    </row>
    <row r="269" spans="1:13" s="126" customFormat="1" ht="12.75">
      <c r="B269" s="122"/>
      <c r="C269" s="133"/>
      <c r="D269" s="133"/>
      <c r="E269" s="133"/>
      <c r="F269" s="133"/>
      <c r="G269" s="133"/>
      <c r="H269" s="133"/>
      <c r="I269" s="133"/>
      <c r="J269" s="119"/>
      <c r="K269" s="133"/>
      <c r="L269" s="133"/>
      <c r="M269" s="133"/>
    </row>
    <row r="270" spans="1:13" s="126" customFormat="1" ht="12.75">
      <c r="B270" s="122"/>
      <c r="C270" s="123"/>
      <c r="D270" s="123"/>
      <c r="E270" s="133"/>
      <c r="F270" s="133"/>
      <c r="G270" s="133"/>
      <c r="H270" s="133"/>
      <c r="I270" s="133"/>
      <c r="J270" s="133"/>
      <c r="K270" s="133"/>
      <c r="L270" s="133"/>
      <c r="M270" s="133"/>
    </row>
    <row r="271" spans="1:13" s="126" customFormat="1" ht="12.75">
      <c r="B271" s="122"/>
      <c r="C271" s="123"/>
      <c r="D271" s="124"/>
      <c r="E271" s="135"/>
      <c r="F271" s="125"/>
      <c r="G271" s="135"/>
      <c r="H271" s="135"/>
      <c r="I271" s="135"/>
      <c r="J271" s="135"/>
      <c r="K271" s="135"/>
      <c r="L271" s="135"/>
      <c r="M271" s="135"/>
    </row>
    <row r="272" spans="1:13" s="126" customFormat="1" ht="12.75">
      <c r="B272" s="122"/>
      <c r="C272" s="123"/>
      <c r="D272" s="124"/>
      <c r="E272" s="135"/>
      <c r="F272" s="125"/>
      <c r="G272" s="135"/>
      <c r="H272" s="135"/>
      <c r="I272" s="135"/>
      <c r="J272" s="135"/>
      <c r="K272" s="135"/>
      <c r="L272" s="135"/>
      <c r="M272" s="135"/>
    </row>
    <row r="273" spans="1:13" s="126" customFormat="1" ht="12.75">
      <c r="B273" s="122"/>
      <c r="C273" s="123"/>
      <c r="D273" s="124"/>
      <c r="E273" s="135"/>
      <c r="F273" s="125"/>
      <c r="G273" s="135"/>
      <c r="H273" s="135"/>
      <c r="I273" s="135"/>
      <c r="J273" s="135"/>
      <c r="K273" s="135"/>
      <c r="L273" s="135"/>
      <c r="M273" s="135"/>
    </row>
    <row r="274" spans="1:13" s="126" customFormat="1" ht="12.75">
      <c r="B274" s="122"/>
      <c r="C274" s="123"/>
      <c r="D274" s="124"/>
      <c r="E274" s="135"/>
      <c r="F274" s="125"/>
      <c r="G274" s="125"/>
      <c r="H274" s="125"/>
      <c r="I274" s="125"/>
      <c r="J274" s="125"/>
      <c r="K274" s="135"/>
      <c r="L274" s="125"/>
      <c r="M274" s="125"/>
    </row>
    <row r="275" spans="1:13" s="126" customFormat="1" ht="12.75">
      <c r="B275" s="122"/>
      <c r="C275" s="123"/>
      <c r="D275" s="124"/>
      <c r="E275" s="134"/>
      <c r="F275" s="125"/>
      <c r="G275" s="143"/>
      <c r="H275" s="146"/>
      <c r="I275" s="143"/>
      <c r="J275" s="143"/>
      <c r="K275" s="143"/>
      <c r="L275" s="143"/>
    </row>
    <row r="276" spans="1:13" s="126" customFormat="1" ht="12.75">
      <c r="B276" s="122"/>
      <c r="C276" s="123"/>
      <c r="D276" s="124"/>
      <c r="E276" s="135"/>
      <c r="F276" s="125"/>
      <c r="G276" s="135"/>
      <c r="H276" s="135"/>
      <c r="I276" s="135"/>
      <c r="J276" s="135"/>
      <c r="K276" s="135"/>
      <c r="L276" s="135"/>
      <c r="M276" s="135"/>
    </row>
    <row r="277" spans="1:13" s="126" customFormat="1" ht="15">
      <c r="B277" s="122"/>
      <c r="C277" s="123"/>
      <c r="D277" s="110"/>
      <c r="E277" s="110"/>
      <c r="F277" s="110"/>
      <c r="G277" s="127"/>
      <c r="H277" s="127"/>
      <c r="I277" s="127"/>
      <c r="J277" s="127"/>
      <c r="K277" s="127"/>
      <c r="L277" s="127"/>
      <c r="M277" s="127"/>
    </row>
    <row r="278" spans="1:13" s="130" customFormat="1" ht="15">
      <c r="A278" s="126"/>
      <c r="B278" s="136"/>
      <c r="C278" s="112"/>
      <c r="D278" s="129"/>
      <c r="E278" s="129"/>
      <c r="F278" s="129"/>
      <c r="G278" s="129"/>
      <c r="H278" s="129"/>
      <c r="I278" s="129"/>
      <c r="J278" s="129"/>
      <c r="K278" s="129"/>
      <c r="L278" s="129"/>
      <c r="M278" s="129"/>
    </row>
    <row r="279" spans="1:13" s="126" customFormat="1" ht="12.75">
      <c r="A279" s="130"/>
      <c r="B279" s="141"/>
      <c r="C279" s="123"/>
      <c r="D279" s="123"/>
      <c r="E279" s="123"/>
      <c r="F279" s="123"/>
      <c r="G279" s="123"/>
      <c r="H279" s="123"/>
      <c r="I279" s="123"/>
      <c r="J279" s="123"/>
      <c r="K279" s="123"/>
      <c r="L279" s="123"/>
      <c r="M279" s="123"/>
    </row>
    <row r="280" spans="1:13" s="126" customFormat="1" ht="12.75">
      <c r="B280" s="122"/>
      <c r="C280" s="123"/>
      <c r="D280" s="123"/>
      <c r="E280" s="123"/>
      <c r="F280" s="123"/>
      <c r="G280" s="123"/>
      <c r="H280" s="123"/>
      <c r="I280" s="123"/>
      <c r="J280" s="123"/>
      <c r="K280" s="123"/>
      <c r="L280" s="123"/>
      <c r="M280" s="123"/>
    </row>
    <row r="281" spans="1:13" s="126" customFormat="1" ht="12.75">
      <c r="B281" s="139"/>
      <c r="C281" s="123"/>
      <c r="D281" s="123"/>
      <c r="E281" s="123"/>
      <c r="F281" s="123"/>
      <c r="G281" s="123"/>
      <c r="H281" s="123"/>
      <c r="I281" s="133"/>
      <c r="J281" s="123"/>
      <c r="K281" s="123"/>
      <c r="L281" s="123"/>
      <c r="M281" s="123"/>
    </row>
    <row r="282" spans="1:13" s="126" customFormat="1" ht="12.75">
      <c r="B282" s="122"/>
      <c r="C282" s="123"/>
      <c r="D282" s="123"/>
      <c r="E282" s="133"/>
      <c r="F282" s="133"/>
      <c r="G282" s="133"/>
      <c r="H282" s="133"/>
      <c r="I282" s="133"/>
      <c r="J282" s="119"/>
      <c r="K282" s="133"/>
      <c r="L282" s="123"/>
      <c r="M282" s="133"/>
    </row>
    <row r="283" spans="1:13" s="126" customFormat="1" ht="12.75">
      <c r="B283" s="122"/>
      <c r="C283" s="133"/>
      <c r="D283" s="133"/>
      <c r="E283" s="133"/>
      <c r="F283" s="133"/>
      <c r="G283" s="133"/>
      <c r="H283" s="133"/>
      <c r="I283" s="133"/>
      <c r="J283" s="119"/>
      <c r="K283" s="133"/>
      <c r="L283" s="133"/>
      <c r="M283" s="133"/>
    </row>
    <row r="284" spans="1:13" s="126" customFormat="1" ht="12.75">
      <c r="B284" s="122"/>
      <c r="C284" s="123"/>
      <c r="D284" s="123"/>
      <c r="E284" s="133"/>
      <c r="F284" s="133"/>
      <c r="G284" s="133"/>
      <c r="H284" s="133"/>
      <c r="I284" s="133"/>
      <c r="J284" s="133"/>
      <c r="K284" s="133"/>
      <c r="L284" s="133"/>
      <c r="M284" s="133"/>
    </row>
    <row r="285" spans="1:13" s="126" customFormat="1" ht="12.75">
      <c r="B285" s="122"/>
      <c r="C285" s="123"/>
      <c r="D285" s="124"/>
      <c r="E285" s="135"/>
      <c r="F285" s="125"/>
      <c r="G285" s="135"/>
      <c r="H285" s="135"/>
      <c r="I285" s="135"/>
      <c r="J285" s="135"/>
      <c r="K285" s="135"/>
      <c r="L285" s="135"/>
      <c r="M285" s="135"/>
    </row>
    <row r="286" spans="1:13" s="126" customFormat="1" ht="12.75">
      <c r="B286" s="122"/>
      <c r="C286" s="123"/>
      <c r="D286" s="124"/>
      <c r="E286" s="135"/>
      <c r="F286" s="125"/>
      <c r="G286" s="135"/>
      <c r="H286" s="135"/>
      <c r="I286" s="135"/>
      <c r="J286" s="135"/>
      <c r="K286" s="135"/>
      <c r="L286" s="135"/>
      <c r="M286" s="135"/>
    </row>
    <row r="287" spans="1:13" s="126" customFormat="1" ht="12.75">
      <c r="B287" s="122"/>
      <c r="C287" s="123"/>
      <c r="D287" s="124"/>
      <c r="E287" s="135"/>
      <c r="F287" s="125"/>
      <c r="G287" s="135"/>
      <c r="H287" s="135"/>
      <c r="I287" s="135"/>
      <c r="J287" s="135"/>
      <c r="K287" s="135"/>
      <c r="L287" s="135"/>
      <c r="M287" s="135"/>
    </row>
    <row r="288" spans="1:13" s="126" customFormat="1" ht="12.75">
      <c r="B288" s="122"/>
      <c r="C288" s="123"/>
      <c r="D288" s="124"/>
      <c r="E288" s="135"/>
      <c r="F288" s="125"/>
      <c r="G288" s="125"/>
      <c r="H288" s="125"/>
      <c r="I288" s="125"/>
      <c r="J288" s="125"/>
      <c r="K288" s="135"/>
      <c r="L288" s="125"/>
      <c r="M288" s="125"/>
    </row>
    <row r="289" spans="1:13" s="126" customFormat="1" ht="12.75">
      <c r="B289" s="122"/>
      <c r="C289" s="123"/>
      <c r="D289" s="124"/>
      <c r="E289" s="134"/>
      <c r="F289" s="125"/>
      <c r="G289" s="143"/>
      <c r="H289" s="146"/>
      <c r="I289" s="143"/>
      <c r="J289" s="143"/>
      <c r="K289" s="143"/>
      <c r="L289" s="143"/>
    </row>
    <row r="290" spans="1:13" s="126" customFormat="1" ht="12.75">
      <c r="B290" s="122"/>
      <c r="C290" s="123"/>
      <c r="D290" s="124"/>
      <c r="E290" s="135"/>
      <c r="F290" s="125"/>
      <c r="G290" s="135"/>
      <c r="H290" s="135"/>
      <c r="I290" s="135"/>
      <c r="J290" s="135"/>
      <c r="K290" s="135"/>
      <c r="L290" s="135"/>
      <c r="M290" s="135"/>
    </row>
    <row r="291" spans="1:13" s="126" customFormat="1" ht="15">
      <c r="B291" s="122"/>
      <c r="C291" s="123"/>
      <c r="D291" s="110"/>
      <c r="E291" s="110"/>
      <c r="F291" s="110"/>
      <c r="G291" s="127"/>
      <c r="H291" s="127"/>
      <c r="I291" s="127"/>
      <c r="J291" s="127"/>
      <c r="K291" s="127"/>
      <c r="L291" s="127"/>
      <c r="M291" s="127"/>
    </row>
    <row r="292" spans="1:13" s="130" customFormat="1" ht="15">
      <c r="A292" s="126"/>
      <c r="B292" s="136"/>
      <c r="C292" s="112"/>
      <c r="D292" s="129"/>
      <c r="E292" s="129"/>
      <c r="F292" s="129"/>
      <c r="G292" s="129"/>
      <c r="H292" s="129"/>
      <c r="I292" s="129"/>
      <c r="J292" s="129"/>
      <c r="K292" s="129"/>
      <c r="L292" s="129"/>
      <c r="M292" s="129"/>
    </row>
    <row r="293" spans="1:13" s="126" customFormat="1" ht="12.75">
      <c r="A293" s="130"/>
      <c r="B293" s="122"/>
      <c r="C293" s="123"/>
      <c r="D293" s="123"/>
      <c r="E293" s="123"/>
      <c r="F293" s="123"/>
      <c r="G293" s="123"/>
      <c r="H293" s="123"/>
      <c r="I293" s="123"/>
      <c r="J293" s="123"/>
      <c r="K293" s="123"/>
      <c r="L293" s="123"/>
      <c r="M293" s="123"/>
    </row>
    <row r="294" spans="1:13" s="126" customFormat="1" ht="12.75">
      <c r="B294" s="122"/>
      <c r="C294" s="123"/>
      <c r="D294" s="123"/>
      <c r="E294" s="123"/>
      <c r="F294" s="123"/>
      <c r="G294" s="123"/>
      <c r="H294" s="123"/>
      <c r="I294" s="123"/>
      <c r="J294" s="123"/>
      <c r="K294" s="123"/>
      <c r="L294" s="123"/>
      <c r="M294" s="123"/>
    </row>
    <row r="295" spans="1:13" s="126" customFormat="1" ht="12.75">
      <c r="B295" s="139"/>
      <c r="C295" s="123"/>
      <c r="D295" s="123"/>
      <c r="E295" s="123"/>
      <c r="F295" s="123"/>
      <c r="G295" s="123"/>
      <c r="H295" s="133"/>
      <c r="I295" s="133"/>
      <c r="J295" s="123"/>
      <c r="K295" s="123"/>
      <c r="L295" s="123"/>
      <c r="M295" s="123"/>
    </row>
    <row r="296" spans="1:13" s="126" customFormat="1" ht="12.75">
      <c r="B296" s="122"/>
      <c r="C296" s="123"/>
      <c r="D296" s="123"/>
      <c r="E296" s="133"/>
      <c r="F296" s="133"/>
      <c r="G296" s="133"/>
      <c r="H296" s="133"/>
      <c r="I296" s="133"/>
      <c r="J296" s="119"/>
      <c r="K296" s="133"/>
      <c r="L296" s="123"/>
      <c r="M296" s="133"/>
    </row>
    <row r="297" spans="1:13" s="126" customFormat="1" ht="12.75">
      <c r="B297" s="122"/>
      <c r="C297" s="133"/>
      <c r="D297" s="133"/>
      <c r="E297" s="133"/>
      <c r="F297" s="133"/>
      <c r="G297" s="133"/>
      <c r="H297" s="133"/>
      <c r="I297" s="133"/>
      <c r="J297" s="119"/>
      <c r="K297" s="133"/>
      <c r="L297" s="133"/>
      <c r="M297" s="133"/>
    </row>
    <row r="298" spans="1:13" s="126" customFormat="1" ht="12.75">
      <c r="B298" s="122"/>
      <c r="C298" s="123"/>
      <c r="D298" s="123"/>
      <c r="E298" s="133"/>
      <c r="F298" s="133"/>
      <c r="G298" s="133"/>
      <c r="H298" s="133"/>
      <c r="I298" s="133"/>
      <c r="J298" s="133"/>
      <c r="K298" s="133"/>
      <c r="L298" s="133"/>
      <c r="M298" s="133"/>
    </row>
    <row r="299" spans="1:13" s="126" customFormat="1" ht="12.75">
      <c r="B299" s="122"/>
      <c r="C299" s="123"/>
      <c r="D299" s="124"/>
      <c r="E299" s="135"/>
      <c r="F299" s="125"/>
      <c r="G299" s="135"/>
      <c r="H299" s="135"/>
      <c r="I299" s="135"/>
      <c r="J299" s="135"/>
      <c r="K299" s="135"/>
      <c r="L299" s="135"/>
      <c r="M299" s="135"/>
    </row>
    <row r="300" spans="1:13" s="126" customFormat="1" ht="12.75">
      <c r="B300" s="122"/>
      <c r="C300" s="123"/>
      <c r="D300" s="124"/>
      <c r="E300" s="135"/>
      <c r="F300" s="125"/>
      <c r="G300" s="135"/>
      <c r="H300" s="135"/>
      <c r="I300" s="135"/>
      <c r="J300" s="135"/>
      <c r="K300" s="135"/>
      <c r="L300" s="135"/>
      <c r="M300" s="135"/>
    </row>
    <row r="301" spans="1:13" s="126" customFormat="1" ht="12.75">
      <c r="B301" s="122"/>
      <c r="C301" s="123"/>
      <c r="D301" s="124"/>
      <c r="E301" s="135"/>
      <c r="F301" s="125"/>
      <c r="G301" s="135"/>
      <c r="H301" s="135"/>
      <c r="I301" s="135"/>
      <c r="J301" s="135"/>
      <c r="K301" s="135"/>
      <c r="L301" s="135"/>
      <c r="M301" s="135"/>
    </row>
    <row r="302" spans="1:13" s="126" customFormat="1" ht="12.75">
      <c r="B302" s="122"/>
      <c r="C302" s="123"/>
      <c r="D302" s="124"/>
      <c r="E302" s="135"/>
      <c r="F302" s="125"/>
      <c r="G302" s="125"/>
      <c r="H302" s="125"/>
      <c r="I302" s="125"/>
      <c r="J302" s="125"/>
      <c r="K302" s="135"/>
      <c r="L302" s="125"/>
      <c r="M302" s="125"/>
    </row>
    <row r="303" spans="1:13" s="126" customFormat="1" ht="12.75">
      <c r="B303" s="122"/>
      <c r="C303" s="123"/>
      <c r="D303" s="124"/>
      <c r="E303" s="134"/>
      <c r="F303" s="125"/>
      <c r="G303" s="143"/>
      <c r="H303" s="146"/>
      <c r="I303" s="143"/>
      <c r="J303" s="143"/>
      <c r="K303" s="143"/>
      <c r="L303" s="143"/>
    </row>
    <row r="304" spans="1:13" s="126" customFormat="1" ht="12.75">
      <c r="B304" s="122"/>
      <c r="C304" s="123"/>
      <c r="D304" s="124"/>
      <c r="E304" s="135"/>
      <c r="F304" s="125"/>
      <c r="G304" s="135"/>
      <c r="H304" s="135"/>
      <c r="I304" s="135"/>
      <c r="J304" s="135"/>
      <c r="K304" s="135"/>
      <c r="L304" s="135"/>
      <c r="M304" s="135"/>
    </row>
    <row r="305" spans="1:13" s="126" customFormat="1" ht="15">
      <c r="B305" s="122"/>
      <c r="C305" s="123"/>
      <c r="D305" s="110"/>
      <c r="E305" s="110"/>
      <c r="F305" s="110"/>
      <c r="G305" s="127"/>
      <c r="H305" s="127"/>
      <c r="I305" s="127"/>
      <c r="J305" s="127"/>
      <c r="K305" s="127"/>
      <c r="L305" s="127"/>
      <c r="M305" s="127"/>
    </row>
    <row r="306" spans="1:13" s="130" customFormat="1" ht="15">
      <c r="A306" s="126"/>
      <c r="B306" s="136"/>
      <c r="C306" s="112"/>
      <c r="D306" s="129"/>
      <c r="E306" s="129"/>
      <c r="F306" s="129"/>
      <c r="G306" s="129"/>
      <c r="H306" s="129"/>
      <c r="I306" s="129"/>
      <c r="J306" s="129"/>
      <c r="K306" s="129"/>
      <c r="L306" s="129"/>
      <c r="M306" s="129"/>
    </row>
    <row r="307" spans="1:13" s="126" customFormat="1" ht="12.75">
      <c r="A307" s="130"/>
      <c r="B307" s="122"/>
      <c r="C307" s="123"/>
      <c r="D307" s="123"/>
      <c r="E307" s="133"/>
      <c r="F307" s="133"/>
      <c r="G307" s="133"/>
      <c r="H307" s="133"/>
      <c r="I307" s="133"/>
      <c r="J307" s="133"/>
      <c r="K307" s="133"/>
      <c r="L307" s="133"/>
      <c r="M307" s="133"/>
    </row>
    <row r="308" spans="1:13" s="126" customFormat="1" ht="12.75">
      <c r="B308" s="122"/>
      <c r="C308" s="123"/>
      <c r="D308" s="123"/>
      <c r="E308" s="123"/>
      <c r="F308" s="123"/>
      <c r="G308" s="123"/>
      <c r="H308" s="123"/>
      <c r="I308" s="123"/>
      <c r="J308" s="123"/>
      <c r="K308" s="123"/>
      <c r="L308" s="123"/>
      <c r="M308" s="123"/>
    </row>
    <row r="309" spans="1:13" s="126" customFormat="1" ht="12.75">
      <c r="B309" s="139"/>
      <c r="C309" s="123"/>
      <c r="D309" s="123"/>
      <c r="E309" s="123"/>
      <c r="F309" s="123"/>
      <c r="G309" s="123"/>
      <c r="H309" s="123"/>
      <c r="I309" s="133"/>
      <c r="J309" s="123"/>
      <c r="K309" s="123"/>
      <c r="L309" s="123"/>
      <c r="M309" s="123"/>
    </row>
    <row r="310" spans="1:13" s="126" customFormat="1" ht="12.75">
      <c r="B310" s="122"/>
      <c r="C310" s="123"/>
      <c r="D310" s="123"/>
      <c r="E310" s="133"/>
      <c r="F310" s="133"/>
      <c r="G310" s="133"/>
      <c r="H310" s="133"/>
      <c r="I310" s="133"/>
      <c r="J310" s="119"/>
      <c r="K310" s="133"/>
      <c r="L310" s="123"/>
      <c r="M310" s="133"/>
    </row>
    <row r="311" spans="1:13" s="126" customFormat="1" ht="12.75">
      <c r="B311" s="122"/>
      <c r="C311" s="133"/>
      <c r="D311" s="133"/>
      <c r="E311" s="133"/>
      <c r="F311" s="133"/>
      <c r="G311" s="133"/>
      <c r="H311" s="133"/>
      <c r="I311" s="133"/>
      <c r="J311" s="119"/>
      <c r="K311" s="133"/>
      <c r="L311" s="133"/>
      <c r="M311" s="133"/>
    </row>
    <row r="312" spans="1:13" s="126" customFormat="1" ht="12.75">
      <c r="B312" s="122"/>
      <c r="C312" s="123"/>
      <c r="D312" s="123"/>
      <c r="E312" s="133"/>
      <c r="F312" s="133"/>
      <c r="G312" s="133"/>
      <c r="H312" s="133"/>
      <c r="I312" s="133"/>
      <c r="J312" s="133"/>
      <c r="K312" s="133"/>
      <c r="L312" s="133"/>
      <c r="M312" s="133"/>
    </row>
    <row r="313" spans="1:13" s="126" customFormat="1" ht="12.75">
      <c r="B313" s="122"/>
      <c r="C313" s="123"/>
      <c r="D313" s="124"/>
      <c r="E313" s="135"/>
      <c r="F313" s="125"/>
      <c r="G313" s="135"/>
      <c r="H313" s="135"/>
      <c r="I313" s="135"/>
      <c r="J313" s="135"/>
      <c r="K313" s="135"/>
      <c r="L313" s="135"/>
      <c r="M313" s="135"/>
    </row>
    <row r="314" spans="1:13" s="126" customFormat="1" ht="12.75">
      <c r="B314" s="122"/>
      <c r="C314" s="123"/>
      <c r="D314" s="124"/>
      <c r="E314" s="135"/>
      <c r="F314" s="125"/>
      <c r="G314" s="135"/>
      <c r="H314" s="135"/>
      <c r="I314" s="135"/>
      <c r="J314" s="135"/>
      <c r="K314" s="135"/>
      <c r="L314" s="135"/>
      <c r="M314" s="135"/>
    </row>
    <row r="315" spans="1:13" s="126" customFormat="1" ht="12.75">
      <c r="B315" s="122"/>
      <c r="C315" s="123"/>
      <c r="D315" s="124"/>
      <c r="E315" s="135"/>
      <c r="F315" s="125"/>
      <c r="G315" s="135"/>
      <c r="H315" s="135"/>
      <c r="I315" s="135"/>
      <c r="J315" s="135"/>
      <c r="K315" s="135"/>
      <c r="L315" s="135"/>
      <c r="M315" s="135"/>
    </row>
    <row r="316" spans="1:13" s="126" customFormat="1" ht="12.75">
      <c r="B316" s="122"/>
      <c r="C316" s="123"/>
      <c r="D316" s="124"/>
      <c r="E316" s="135"/>
      <c r="F316" s="125"/>
      <c r="G316" s="125"/>
      <c r="H316" s="125"/>
      <c r="I316" s="125"/>
      <c r="J316" s="125"/>
      <c r="K316" s="135"/>
      <c r="L316" s="125"/>
      <c r="M316" s="125"/>
    </row>
    <row r="317" spans="1:13" s="126" customFormat="1" ht="12.75">
      <c r="B317" s="122"/>
      <c r="C317" s="123"/>
      <c r="D317" s="124"/>
      <c r="E317" s="134"/>
      <c r="F317" s="125"/>
      <c r="G317" s="143"/>
      <c r="H317" s="146"/>
      <c r="I317" s="143"/>
      <c r="J317" s="143"/>
      <c r="K317" s="143"/>
      <c r="L317" s="143"/>
    </row>
    <row r="318" spans="1:13" s="126" customFormat="1" ht="12.75">
      <c r="B318" s="122"/>
      <c r="C318" s="123"/>
      <c r="D318" s="124"/>
      <c r="E318" s="135"/>
      <c r="F318" s="125"/>
      <c r="G318" s="135"/>
      <c r="H318" s="135"/>
      <c r="I318" s="135"/>
      <c r="J318" s="135"/>
      <c r="K318" s="135"/>
      <c r="L318" s="135"/>
      <c r="M318" s="135"/>
    </row>
    <row r="319" spans="1:13" s="126" customFormat="1" ht="15">
      <c r="B319" s="122"/>
      <c r="C319" s="123"/>
      <c r="D319" s="110"/>
      <c r="E319" s="110"/>
      <c r="F319" s="110"/>
      <c r="G319" s="127"/>
      <c r="H319" s="127"/>
      <c r="I319" s="127"/>
      <c r="J319" s="127"/>
      <c r="K319" s="127"/>
      <c r="L319" s="127"/>
      <c r="M319" s="127"/>
    </row>
    <row r="320" spans="1:13" s="130" customFormat="1" ht="15">
      <c r="A320" s="126"/>
      <c r="B320" s="136"/>
      <c r="C320" s="112"/>
      <c r="D320" s="129"/>
      <c r="E320" s="129"/>
      <c r="F320" s="129"/>
      <c r="G320" s="129"/>
      <c r="H320" s="129"/>
      <c r="I320" s="129"/>
      <c r="J320" s="129"/>
      <c r="K320" s="129"/>
      <c r="L320" s="129"/>
      <c r="M320" s="129"/>
    </row>
    <row r="321" spans="1:13" s="126" customFormat="1" ht="12.75">
      <c r="A321" s="130"/>
      <c r="B321" s="122"/>
      <c r="C321" s="123"/>
      <c r="D321" s="123"/>
      <c r="E321" s="123"/>
      <c r="F321" s="123"/>
      <c r="G321" s="123"/>
      <c r="H321" s="123"/>
      <c r="I321" s="123"/>
      <c r="J321" s="123"/>
      <c r="K321" s="123"/>
      <c r="L321" s="123"/>
      <c r="M321" s="123"/>
    </row>
    <row r="322" spans="1:13" s="126" customFormat="1" ht="12.75">
      <c r="B322" s="122"/>
      <c r="C322" s="123"/>
      <c r="D322" s="123"/>
      <c r="E322" s="123"/>
      <c r="F322" s="123"/>
      <c r="G322" s="123"/>
      <c r="H322" s="123"/>
      <c r="I322" s="123"/>
      <c r="J322" s="123"/>
      <c r="K322" s="123"/>
      <c r="L322" s="123"/>
      <c r="M322" s="123"/>
    </row>
    <row r="323" spans="1:13" s="126" customFormat="1" ht="12.75">
      <c r="B323" s="139"/>
      <c r="C323" s="123"/>
      <c r="D323" s="123"/>
      <c r="E323" s="123"/>
      <c r="F323" s="123"/>
      <c r="G323" s="123"/>
      <c r="H323" s="123"/>
      <c r="I323" s="133"/>
      <c r="J323" s="123"/>
      <c r="K323" s="123"/>
      <c r="L323" s="123"/>
      <c r="M323" s="123"/>
    </row>
    <row r="324" spans="1:13" s="126" customFormat="1" ht="12.75">
      <c r="B324" s="122"/>
      <c r="C324" s="123"/>
      <c r="D324" s="123"/>
      <c r="E324" s="133"/>
      <c r="F324" s="133"/>
      <c r="G324" s="133"/>
      <c r="H324" s="133"/>
      <c r="I324" s="133"/>
      <c r="J324" s="119"/>
      <c r="K324" s="133"/>
      <c r="L324" s="123"/>
      <c r="M324" s="133"/>
    </row>
    <row r="325" spans="1:13" s="126" customFormat="1" ht="12.75">
      <c r="B325" s="122"/>
      <c r="C325" s="133"/>
      <c r="D325" s="133"/>
      <c r="E325" s="133"/>
      <c r="F325" s="133"/>
      <c r="G325" s="133"/>
      <c r="H325" s="133"/>
      <c r="I325" s="133"/>
      <c r="J325" s="119"/>
      <c r="K325" s="133"/>
      <c r="L325" s="133"/>
      <c r="M325" s="133"/>
    </row>
    <row r="326" spans="1:13" s="126" customFormat="1" ht="12.75">
      <c r="B326" s="122"/>
      <c r="C326" s="123"/>
      <c r="D326" s="123"/>
      <c r="E326" s="133"/>
      <c r="F326" s="133"/>
      <c r="G326" s="133"/>
      <c r="H326" s="133"/>
      <c r="I326" s="133"/>
      <c r="J326" s="133"/>
      <c r="K326" s="133"/>
      <c r="L326" s="133"/>
      <c r="M326" s="133"/>
    </row>
    <row r="327" spans="1:13" s="126" customFormat="1" ht="12.75">
      <c r="B327" s="122"/>
      <c r="C327" s="123"/>
      <c r="D327" s="124"/>
      <c r="E327" s="135"/>
      <c r="F327" s="125"/>
      <c r="G327" s="135"/>
      <c r="H327" s="135"/>
      <c r="I327" s="135"/>
      <c r="J327" s="135"/>
      <c r="K327" s="135"/>
      <c r="L327" s="135"/>
      <c r="M327" s="135"/>
    </row>
    <row r="328" spans="1:13" s="126" customFormat="1" ht="12.75">
      <c r="B328" s="122"/>
      <c r="C328" s="123"/>
      <c r="D328" s="124"/>
      <c r="E328" s="135"/>
      <c r="F328" s="125"/>
      <c r="G328" s="135"/>
      <c r="H328" s="135"/>
      <c r="I328" s="135"/>
      <c r="J328" s="135"/>
      <c r="K328" s="135"/>
      <c r="L328" s="135"/>
      <c r="M328" s="135"/>
    </row>
    <row r="329" spans="1:13" s="126" customFormat="1" ht="12.75">
      <c r="B329" s="122"/>
      <c r="C329" s="123"/>
      <c r="D329" s="124"/>
      <c r="E329" s="135"/>
      <c r="F329" s="125"/>
      <c r="G329" s="135"/>
      <c r="H329" s="135"/>
      <c r="I329" s="135"/>
      <c r="J329" s="135"/>
      <c r="K329" s="135"/>
      <c r="L329" s="135"/>
      <c r="M329" s="135"/>
    </row>
    <row r="330" spans="1:13" s="126" customFormat="1" ht="12.75">
      <c r="B330" s="122"/>
      <c r="C330" s="123"/>
      <c r="D330" s="124"/>
      <c r="E330" s="135"/>
      <c r="F330" s="125"/>
      <c r="G330" s="125"/>
      <c r="H330" s="125"/>
      <c r="I330" s="125"/>
      <c r="J330" s="125"/>
      <c r="K330" s="135"/>
      <c r="L330" s="125"/>
      <c r="M330" s="125"/>
    </row>
    <row r="331" spans="1:13" s="126" customFormat="1" ht="12.75">
      <c r="B331" s="122"/>
      <c r="C331" s="123"/>
      <c r="D331" s="124"/>
      <c r="E331" s="134"/>
      <c r="F331" s="125"/>
      <c r="G331" s="143"/>
      <c r="H331" s="146"/>
      <c r="I331" s="143"/>
      <c r="J331" s="143"/>
      <c r="K331" s="143"/>
      <c r="L331" s="143"/>
    </row>
    <row r="332" spans="1:13" s="126" customFormat="1" ht="12.75">
      <c r="B332" s="122"/>
      <c r="C332" s="123"/>
      <c r="D332" s="124"/>
      <c r="E332" s="135"/>
      <c r="F332" s="125"/>
      <c r="G332" s="135"/>
      <c r="H332" s="135"/>
      <c r="I332" s="135"/>
      <c r="J332" s="135"/>
      <c r="K332" s="135"/>
      <c r="L332" s="135"/>
      <c r="M332" s="135"/>
    </row>
    <row r="333" spans="1:13" s="126" customFormat="1" ht="15">
      <c r="B333" s="122"/>
      <c r="C333" s="123"/>
      <c r="D333" s="110"/>
      <c r="E333" s="110"/>
      <c r="F333" s="110"/>
      <c r="G333" s="127"/>
      <c r="H333" s="127"/>
      <c r="I333" s="127"/>
      <c r="J333" s="127"/>
      <c r="K333" s="127"/>
      <c r="L333" s="127"/>
      <c r="M333" s="127"/>
    </row>
    <row r="334" spans="1:13" s="130" customFormat="1" ht="15">
      <c r="A334" s="126"/>
      <c r="B334" s="136"/>
      <c r="C334" s="112"/>
      <c r="D334" s="129"/>
      <c r="E334" s="129"/>
      <c r="F334" s="129"/>
      <c r="G334" s="129"/>
      <c r="H334" s="129"/>
      <c r="I334" s="129"/>
      <c r="J334" s="129"/>
      <c r="K334" s="129"/>
      <c r="L334" s="129"/>
      <c r="M334" s="129"/>
    </row>
    <row r="335" spans="1:13" s="126" customFormat="1" ht="12.75">
      <c r="A335" s="130"/>
      <c r="B335" s="122"/>
      <c r="C335" s="123"/>
      <c r="D335" s="123"/>
      <c r="E335" s="123"/>
      <c r="F335" s="123"/>
      <c r="G335" s="123"/>
      <c r="H335" s="123"/>
      <c r="I335" s="123"/>
      <c r="J335" s="123"/>
      <c r="K335" s="123"/>
      <c r="L335" s="123"/>
      <c r="M335" s="123"/>
    </row>
    <row r="336" spans="1:13" s="126" customFormat="1" ht="12.75">
      <c r="B336" s="122"/>
      <c r="C336" s="123"/>
      <c r="D336" s="123"/>
      <c r="E336" s="123"/>
      <c r="F336" s="123"/>
      <c r="G336" s="123"/>
      <c r="H336" s="123"/>
      <c r="I336" s="123"/>
      <c r="J336" s="123"/>
      <c r="K336" s="123"/>
      <c r="L336" s="123"/>
      <c r="M336" s="123"/>
    </row>
    <row r="337" spans="1:13" s="126" customFormat="1" ht="12.75">
      <c r="B337" s="139"/>
      <c r="C337" s="123"/>
      <c r="D337" s="123"/>
      <c r="E337" s="123"/>
      <c r="F337" s="123"/>
      <c r="G337" s="123"/>
      <c r="H337" s="123"/>
      <c r="I337" s="133"/>
      <c r="J337" s="123"/>
      <c r="K337" s="123"/>
      <c r="L337" s="123"/>
      <c r="M337" s="123"/>
    </row>
    <row r="338" spans="1:13" s="126" customFormat="1" ht="12.75">
      <c r="B338" s="122"/>
      <c r="C338" s="123"/>
      <c r="D338" s="123"/>
      <c r="E338" s="133"/>
      <c r="F338" s="133"/>
      <c r="G338" s="133"/>
      <c r="H338" s="133"/>
      <c r="I338" s="133"/>
      <c r="J338" s="119"/>
      <c r="K338" s="133"/>
      <c r="L338" s="123"/>
      <c r="M338" s="133"/>
    </row>
    <row r="339" spans="1:13" s="126" customFormat="1" ht="12.75">
      <c r="B339" s="122"/>
      <c r="C339" s="133"/>
      <c r="D339" s="133"/>
      <c r="E339" s="133"/>
      <c r="F339" s="133"/>
      <c r="G339" s="133"/>
      <c r="H339" s="133"/>
      <c r="I339" s="133"/>
      <c r="J339" s="119"/>
      <c r="K339" s="133"/>
      <c r="L339" s="133"/>
      <c r="M339" s="133"/>
    </row>
    <row r="340" spans="1:13" s="126" customFormat="1" ht="12.75">
      <c r="B340" s="122"/>
      <c r="C340" s="123"/>
      <c r="D340" s="123"/>
      <c r="E340" s="133"/>
      <c r="F340" s="133"/>
      <c r="G340" s="133"/>
      <c r="H340" s="133"/>
      <c r="I340" s="133"/>
      <c r="J340" s="133"/>
      <c r="K340" s="133"/>
      <c r="L340" s="133"/>
      <c r="M340" s="133"/>
    </row>
    <row r="341" spans="1:13" s="126" customFormat="1" ht="12.75">
      <c r="B341" s="122"/>
      <c r="C341" s="123"/>
      <c r="D341" s="124"/>
      <c r="E341" s="135"/>
      <c r="F341" s="125"/>
      <c r="G341" s="135"/>
      <c r="H341" s="135"/>
      <c r="I341" s="135"/>
      <c r="J341" s="135"/>
      <c r="K341" s="135"/>
      <c r="L341" s="135"/>
      <c r="M341" s="135"/>
    </row>
    <row r="342" spans="1:13" s="126" customFormat="1" ht="12.75">
      <c r="B342" s="122"/>
      <c r="C342" s="123"/>
      <c r="D342" s="124"/>
      <c r="E342" s="135"/>
      <c r="F342" s="125"/>
      <c r="G342" s="135"/>
      <c r="H342" s="135"/>
      <c r="I342" s="135"/>
      <c r="J342" s="135"/>
      <c r="K342" s="135"/>
      <c r="L342" s="135"/>
      <c r="M342" s="135"/>
    </row>
    <row r="343" spans="1:13" s="126" customFormat="1" ht="12.75">
      <c r="B343" s="122"/>
      <c r="C343" s="123"/>
      <c r="D343" s="124"/>
      <c r="E343" s="135"/>
      <c r="F343" s="125"/>
      <c r="G343" s="135"/>
      <c r="H343" s="135"/>
      <c r="I343" s="135"/>
      <c r="J343" s="135"/>
      <c r="K343" s="135"/>
      <c r="L343" s="135"/>
      <c r="M343" s="135"/>
    </row>
    <row r="344" spans="1:13" s="126" customFormat="1" ht="12.75">
      <c r="B344" s="122"/>
      <c r="C344" s="123"/>
      <c r="D344" s="124"/>
      <c r="E344" s="135"/>
      <c r="F344" s="125"/>
      <c r="G344" s="125"/>
      <c r="H344" s="125"/>
      <c r="I344" s="125"/>
      <c r="J344" s="125"/>
      <c r="K344" s="135"/>
      <c r="L344" s="125"/>
      <c r="M344" s="125"/>
    </row>
    <row r="345" spans="1:13" s="126" customFormat="1" ht="12.75">
      <c r="B345" s="122"/>
      <c r="C345" s="123"/>
      <c r="D345" s="124"/>
      <c r="E345" s="134"/>
      <c r="F345" s="125"/>
      <c r="G345" s="143"/>
      <c r="H345" s="146"/>
      <c r="I345" s="143"/>
      <c r="J345" s="143"/>
      <c r="K345" s="143"/>
      <c r="L345" s="143"/>
    </row>
    <row r="346" spans="1:13" s="126" customFormat="1" ht="12.75">
      <c r="B346" s="122"/>
      <c r="C346" s="123"/>
      <c r="D346" s="124"/>
      <c r="E346" s="135"/>
      <c r="F346" s="125"/>
      <c r="G346" s="135"/>
      <c r="H346" s="135"/>
      <c r="I346" s="135"/>
      <c r="J346" s="135"/>
      <c r="K346" s="135"/>
      <c r="L346" s="135"/>
      <c r="M346" s="135"/>
    </row>
    <row r="347" spans="1:13" s="126" customFormat="1" ht="15">
      <c r="B347" s="122"/>
      <c r="C347" s="123"/>
      <c r="D347" s="110"/>
      <c r="E347" s="110"/>
      <c r="F347" s="110"/>
      <c r="G347" s="127"/>
      <c r="H347" s="127"/>
      <c r="I347" s="127"/>
      <c r="J347" s="127"/>
      <c r="K347" s="127"/>
      <c r="L347" s="127"/>
      <c r="M347" s="127"/>
    </row>
    <row r="348" spans="1:13" s="130" customFormat="1" ht="15">
      <c r="A348" s="126"/>
      <c r="B348" s="136"/>
      <c r="C348" s="112"/>
      <c r="D348" s="129"/>
      <c r="E348" s="129"/>
      <c r="F348" s="129"/>
      <c r="G348" s="129"/>
      <c r="H348" s="129"/>
      <c r="I348" s="129"/>
      <c r="J348" s="129"/>
      <c r="K348" s="129"/>
      <c r="L348" s="129"/>
      <c r="M348" s="129"/>
    </row>
    <row r="349" spans="1:13" s="126" customFormat="1" ht="12.75">
      <c r="A349" s="130"/>
      <c r="B349" s="141"/>
      <c r="C349" s="123"/>
      <c r="D349" s="123"/>
      <c r="E349" s="123"/>
      <c r="F349" s="123"/>
      <c r="G349" s="123"/>
      <c r="H349" s="123"/>
      <c r="I349" s="123"/>
      <c r="J349" s="123"/>
      <c r="K349" s="123"/>
      <c r="L349" s="123"/>
      <c r="M349" s="123"/>
    </row>
    <row r="350" spans="1:13" s="126" customFormat="1" ht="12.75">
      <c r="B350" s="122"/>
      <c r="C350" s="123"/>
      <c r="D350" s="123"/>
      <c r="E350" s="123"/>
      <c r="F350" s="123"/>
      <c r="G350" s="123"/>
      <c r="H350" s="123"/>
      <c r="I350" s="123"/>
      <c r="J350" s="123"/>
      <c r="K350" s="123"/>
      <c r="L350" s="123"/>
      <c r="M350" s="123"/>
    </row>
    <row r="351" spans="1:13" s="126" customFormat="1" ht="12.75">
      <c r="B351" s="139"/>
      <c r="C351" s="123"/>
      <c r="D351" s="123"/>
      <c r="E351" s="123"/>
      <c r="F351" s="123"/>
      <c r="G351" s="123"/>
      <c r="H351" s="123"/>
      <c r="I351" s="133"/>
      <c r="J351" s="123"/>
      <c r="K351" s="123"/>
      <c r="L351" s="123"/>
      <c r="M351" s="123"/>
    </row>
    <row r="352" spans="1:13" s="126" customFormat="1" ht="12.75">
      <c r="B352" s="122"/>
      <c r="C352" s="123"/>
      <c r="D352" s="123"/>
      <c r="E352" s="133"/>
      <c r="F352" s="133"/>
      <c r="G352" s="133"/>
      <c r="H352" s="133"/>
      <c r="I352" s="133"/>
      <c r="J352" s="119"/>
      <c r="K352" s="133"/>
      <c r="L352" s="123"/>
      <c r="M352" s="133"/>
    </row>
    <row r="353" spans="1:13" s="126" customFormat="1" ht="12.75">
      <c r="B353" s="122"/>
      <c r="C353" s="133"/>
      <c r="D353" s="133"/>
      <c r="E353" s="133"/>
      <c r="F353" s="133"/>
      <c r="G353" s="133"/>
      <c r="H353" s="133"/>
      <c r="I353" s="133"/>
      <c r="J353" s="119"/>
      <c r="K353" s="133"/>
      <c r="L353" s="133"/>
      <c r="M353" s="133"/>
    </row>
    <row r="354" spans="1:13" s="126" customFormat="1" ht="12.75">
      <c r="B354" s="122"/>
      <c r="C354" s="123"/>
      <c r="D354" s="123"/>
      <c r="E354" s="133"/>
      <c r="F354" s="133"/>
      <c r="G354" s="133"/>
      <c r="H354" s="133"/>
      <c r="I354" s="133"/>
      <c r="J354" s="133"/>
      <c r="K354" s="133"/>
      <c r="L354" s="133"/>
      <c r="M354" s="133"/>
    </row>
    <row r="355" spans="1:13" s="126" customFormat="1" ht="12.75">
      <c r="B355" s="122"/>
      <c r="C355" s="123"/>
      <c r="D355" s="124"/>
      <c r="E355" s="135"/>
      <c r="F355" s="125"/>
      <c r="G355" s="135"/>
      <c r="H355" s="135"/>
      <c r="I355" s="135"/>
      <c r="J355" s="135"/>
      <c r="K355" s="135"/>
      <c r="L355" s="135"/>
      <c r="M355" s="135"/>
    </row>
    <row r="356" spans="1:13" s="126" customFormat="1" ht="12.75">
      <c r="B356" s="122"/>
      <c r="C356" s="123"/>
      <c r="D356" s="124"/>
      <c r="E356" s="135"/>
      <c r="F356" s="125"/>
      <c r="G356" s="135"/>
      <c r="H356" s="135"/>
      <c r="I356" s="135"/>
      <c r="J356" s="135"/>
      <c r="K356" s="135"/>
      <c r="L356" s="135"/>
      <c r="M356" s="135"/>
    </row>
    <row r="357" spans="1:13" s="126" customFormat="1" ht="12.75">
      <c r="B357" s="122"/>
      <c r="C357" s="123"/>
      <c r="D357" s="124"/>
      <c r="E357" s="135"/>
      <c r="F357" s="125"/>
      <c r="G357" s="135"/>
      <c r="H357" s="135"/>
      <c r="I357" s="135"/>
      <c r="J357" s="135"/>
      <c r="K357" s="135"/>
      <c r="L357" s="135"/>
      <c r="M357" s="135"/>
    </row>
    <row r="358" spans="1:13" s="126" customFormat="1" ht="12.75">
      <c r="B358" s="122"/>
      <c r="C358" s="123"/>
      <c r="D358" s="124"/>
      <c r="E358" s="135"/>
      <c r="F358" s="125"/>
      <c r="G358" s="125"/>
      <c r="H358" s="125"/>
      <c r="I358" s="125"/>
      <c r="J358" s="125"/>
      <c r="K358" s="135"/>
      <c r="L358" s="125"/>
      <c r="M358" s="125"/>
    </row>
    <row r="359" spans="1:13" s="126" customFormat="1" ht="12.75">
      <c r="B359" s="122"/>
      <c r="C359" s="123"/>
      <c r="D359" s="124"/>
      <c r="E359" s="134"/>
      <c r="F359" s="125"/>
      <c r="G359" s="143"/>
      <c r="H359" s="146"/>
      <c r="I359" s="143"/>
      <c r="J359" s="143"/>
      <c r="K359" s="143"/>
      <c r="L359" s="143"/>
    </row>
    <row r="360" spans="1:13" s="126" customFormat="1" ht="12.75">
      <c r="B360" s="122"/>
      <c r="C360" s="123"/>
      <c r="D360" s="124"/>
      <c r="E360" s="135"/>
      <c r="F360" s="125"/>
      <c r="G360" s="135"/>
      <c r="H360" s="135"/>
      <c r="I360" s="135"/>
      <c r="J360" s="135"/>
      <c r="K360" s="135"/>
      <c r="L360" s="135"/>
      <c r="M360" s="135"/>
    </row>
    <row r="361" spans="1:13" s="126" customFormat="1" ht="15">
      <c r="B361" s="122"/>
      <c r="C361" s="123"/>
      <c r="D361" s="110"/>
      <c r="E361" s="110"/>
      <c r="F361" s="110"/>
      <c r="G361" s="127"/>
      <c r="H361" s="127"/>
      <c r="I361" s="127"/>
      <c r="J361" s="127"/>
      <c r="K361" s="127"/>
      <c r="L361" s="127"/>
      <c r="M361" s="127"/>
    </row>
    <row r="362" spans="1:13" s="130" customFormat="1" ht="15">
      <c r="A362" s="126"/>
      <c r="B362" s="136"/>
      <c r="C362" s="112"/>
      <c r="D362" s="129"/>
      <c r="E362" s="129"/>
      <c r="F362" s="129"/>
      <c r="G362" s="129"/>
      <c r="H362" s="129"/>
      <c r="I362" s="129"/>
      <c r="J362" s="129"/>
      <c r="K362" s="129"/>
      <c r="L362" s="129"/>
      <c r="M362" s="129"/>
    </row>
    <row r="363" spans="1:13" s="126" customFormat="1" ht="12.75">
      <c r="A363" s="130"/>
      <c r="B363" s="141"/>
      <c r="C363" s="123"/>
      <c r="D363" s="123"/>
      <c r="E363" s="123"/>
      <c r="F363" s="123"/>
      <c r="G363" s="123"/>
      <c r="H363" s="123"/>
      <c r="I363" s="123"/>
      <c r="J363" s="123"/>
      <c r="K363" s="123"/>
      <c r="L363" s="123"/>
      <c r="M363" s="123"/>
    </row>
    <row r="364" spans="1:13" s="126" customFormat="1" ht="12.75">
      <c r="B364" s="122"/>
      <c r="C364" s="123"/>
      <c r="D364" s="123"/>
      <c r="E364" s="123"/>
      <c r="F364" s="123"/>
      <c r="G364" s="123"/>
      <c r="H364" s="123"/>
      <c r="I364" s="123"/>
      <c r="J364" s="123"/>
      <c r="K364" s="123"/>
      <c r="L364" s="123"/>
      <c r="M364" s="123"/>
    </row>
    <row r="365" spans="1:13" s="126" customFormat="1" ht="12.75">
      <c r="B365" s="139"/>
      <c r="C365" s="123"/>
      <c r="D365" s="123"/>
      <c r="E365" s="123"/>
      <c r="F365" s="123"/>
      <c r="G365" s="123"/>
      <c r="H365" s="123"/>
      <c r="I365" s="133"/>
      <c r="J365" s="123"/>
      <c r="K365" s="123"/>
      <c r="L365" s="123"/>
      <c r="M365" s="123"/>
    </row>
    <row r="366" spans="1:13" s="126" customFormat="1" ht="12.75">
      <c r="B366" s="122"/>
      <c r="C366" s="123"/>
      <c r="D366" s="123"/>
      <c r="E366" s="133"/>
      <c r="F366" s="133"/>
      <c r="G366" s="133"/>
      <c r="H366" s="133"/>
      <c r="I366" s="133"/>
      <c r="J366" s="119"/>
      <c r="K366" s="133"/>
      <c r="L366" s="123"/>
      <c r="M366" s="133"/>
    </row>
    <row r="367" spans="1:13" s="126" customFormat="1" ht="12.75">
      <c r="B367" s="122"/>
      <c r="C367" s="133"/>
      <c r="D367" s="133"/>
      <c r="E367" s="133"/>
      <c r="F367" s="133"/>
      <c r="G367" s="133"/>
      <c r="H367" s="133"/>
      <c r="I367" s="133"/>
      <c r="J367" s="119"/>
      <c r="K367" s="133"/>
      <c r="L367" s="133"/>
      <c r="M367" s="133"/>
    </row>
    <row r="368" spans="1:13" s="126" customFormat="1" ht="12.75">
      <c r="B368" s="122"/>
      <c r="C368" s="123"/>
      <c r="D368" s="123"/>
      <c r="E368" s="133"/>
      <c r="F368" s="133"/>
      <c r="G368" s="133"/>
      <c r="H368" s="133"/>
      <c r="I368" s="133"/>
      <c r="J368" s="133"/>
      <c r="K368" s="133"/>
      <c r="L368" s="133"/>
      <c r="M368" s="133"/>
    </row>
    <row r="369" spans="1:13" s="126" customFormat="1" ht="12.75">
      <c r="B369" s="122"/>
      <c r="C369" s="123"/>
      <c r="D369" s="124"/>
      <c r="E369" s="135"/>
      <c r="F369" s="125"/>
      <c r="G369" s="135"/>
      <c r="H369" s="135"/>
      <c r="I369" s="135"/>
      <c r="J369" s="135"/>
      <c r="K369" s="135"/>
      <c r="L369" s="135"/>
      <c r="M369" s="135"/>
    </row>
    <row r="370" spans="1:13" s="126" customFormat="1" ht="12.75">
      <c r="B370" s="122"/>
      <c r="C370" s="123"/>
      <c r="D370" s="124"/>
      <c r="E370" s="135"/>
      <c r="F370" s="125"/>
      <c r="G370" s="135"/>
      <c r="H370" s="135"/>
      <c r="I370" s="135"/>
      <c r="J370" s="135"/>
      <c r="K370" s="135"/>
      <c r="L370" s="135"/>
      <c r="M370" s="135"/>
    </row>
    <row r="371" spans="1:13" s="126" customFormat="1" ht="12.75">
      <c r="B371" s="122"/>
      <c r="C371" s="123"/>
      <c r="D371" s="124"/>
      <c r="E371" s="135"/>
      <c r="F371" s="125"/>
      <c r="G371" s="135"/>
      <c r="H371" s="135"/>
      <c r="I371" s="135"/>
      <c r="J371" s="135"/>
      <c r="K371" s="135"/>
      <c r="L371" s="135"/>
      <c r="M371" s="135"/>
    </row>
    <row r="372" spans="1:13" s="126" customFormat="1" ht="12.75">
      <c r="B372" s="122"/>
      <c r="C372" s="123"/>
      <c r="D372" s="124"/>
      <c r="E372" s="135"/>
      <c r="F372" s="125"/>
      <c r="G372" s="125"/>
      <c r="H372" s="125"/>
      <c r="I372" s="125"/>
      <c r="J372" s="125"/>
      <c r="K372" s="135"/>
      <c r="L372" s="125"/>
      <c r="M372" s="125"/>
    </row>
    <row r="373" spans="1:13" s="126" customFormat="1" ht="12.75">
      <c r="B373" s="122"/>
      <c r="C373" s="123"/>
      <c r="D373" s="124"/>
      <c r="E373" s="134"/>
      <c r="F373" s="125"/>
      <c r="G373" s="143"/>
      <c r="H373" s="146"/>
      <c r="I373" s="143"/>
      <c r="J373" s="143"/>
      <c r="K373" s="143"/>
      <c r="L373" s="143"/>
    </row>
    <row r="374" spans="1:13" s="126" customFormat="1" ht="12.75">
      <c r="B374" s="122"/>
      <c r="C374" s="123"/>
      <c r="D374" s="124"/>
      <c r="E374" s="135"/>
      <c r="F374" s="125"/>
      <c r="G374" s="135"/>
      <c r="H374" s="135"/>
      <c r="I374" s="135"/>
      <c r="J374" s="135"/>
      <c r="K374" s="135"/>
      <c r="L374" s="135"/>
      <c r="M374" s="135"/>
    </row>
    <row r="375" spans="1:13" s="126" customFormat="1" ht="15">
      <c r="B375" s="122"/>
      <c r="C375" s="123"/>
      <c r="D375" s="110"/>
      <c r="E375" s="110"/>
      <c r="F375" s="110"/>
      <c r="G375" s="127"/>
      <c r="H375" s="127"/>
      <c r="I375" s="127"/>
      <c r="J375" s="127"/>
      <c r="K375" s="127"/>
      <c r="L375" s="127"/>
      <c r="M375" s="127"/>
    </row>
    <row r="376" spans="1:13" s="130" customFormat="1" ht="15">
      <c r="A376" s="126"/>
      <c r="B376" s="136"/>
      <c r="C376" s="112"/>
      <c r="D376" s="129"/>
      <c r="E376" s="129"/>
      <c r="F376" s="129"/>
      <c r="G376" s="129"/>
      <c r="H376" s="129"/>
      <c r="I376" s="129"/>
      <c r="J376" s="129"/>
      <c r="K376" s="129"/>
      <c r="L376" s="129"/>
      <c r="M376" s="129"/>
    </row>
    <row r="377" spans="1:13" s="126" customFormat="1" ht="12.75">
      <c r="A377" s="130"/>
      <c r="B377" s="141"/>
      <c r="C377" s="123"/>
      <c r="D377" s="123"/>
      <c r="E377" s="123"/>
      <c r="F377" s="123"/>
      <c r="G377" s="123"/>
      <c r="H377" s="123"/>
      <c r="I377" s="123"/>
      <c r="J377" s="123"/>
      <c r="K377" s="123"/>
      <c r="L377" s="123"/>
      <c r="M377" s="123"/>
    </row>
    <row r="378" spans="1:13" s="126" customFormat="1" ht="12.75">
      <c r="B378" s="122"/>
      <c r="C378" s="123"/>
      <c r="D378" s="123"/>
      <c r="E378" s="123"/>
      <c r="F378" s="123"/>
      <c r="G378" s="123"/>
      <c r="H378" s="123"/>
      <c r="I378" s="123"/>
      <c r="J378" s="123"/>
      <c r="K378" s="123"/>
      <c r="L378" s="123"/>
      <c r="M378" s="123"/>
    </row>
    <row r="379" spans="1:13" s="126" customFormat="1" ht="12.75">
      <c r="B379" s="139"/>
      <c r="C379" s="123"/>
      <c r="D379" s="123"/>
      <c r="E379" s="123"/>
      <c r="F379" s="123"/>
      <c r="G379" s="123"/>
      <c r="H379" s="123"/>
      <c r="I379" s="133"/>
      <c r="J379" s="123"/>
      <c r="K379" s="123"/>
      <c r="L379" s="123"/>
      <c r="M379" s="123"/>
    </row>
    <row r="380" spans="1:13" s="126" customFormat="1" ht="12.75">
      <c r="B380" s="122"/>
      <c r="C380" s="123"/>
      <c r="D380" s="123"/>
      <c r="E380" s="133"/>
      <c r="F380" s="133"/>
      <c r="G380" s="133"/>
      <c r="H380" s="133"/>
      <c r="I380" s="133"/>
      <c r="J380" s="119"/>
      <c r="K380" s="133"/>
      <c r="L380" s="123"/>
      <c r="M380" s="133"/>
    </row>
    <row r="381" spans="1:13" s="126" customFormat="1" ht="12.75">
      <c r="B381" s="122"/>
      <c r="C381" s="133"/>
      <c r="D381" s="133"/>
      <c r="E381" s="133"/>
      <c r="F381" s="133"/>
      <c r="G381" s="133"/>
      <c r="H381" s="133"/>
      <c r="I381" s="133"/>
      <c r="J381" s="119"/>
      <c r="K381" s="133"/>
      <c r="L381" s="133"/>
      <c r="M381" s="133"/>
    </row>
    <row r="382" spans="1:13" s="126" customFormat="1" ht="12.75">
      <c r="B382" s="122"/>
      <c r="C382" s="123"/>
      <c r="D382" s="123"/>
      <c r="E382" s="133"/>
      <c r="F382" s="133"/>
      <c r="G382" s="133"/>
      <c r="H382" s="133"/>
      <c r="I382" s="133"/>
      <c r="J382" s="133"/>
      <c r="K382" s="133"/>
      <c r="L382" s="133"/>
      <c r="M382" s="133"/>
    </row>
    <row r="383" spans="1:13" s="126" customFormat="1" ht="12.75">
      <c r="B383" s="122"/>
      <c r="C383" s="123"/>
      <c r="D383" s="124"/>
      <c r="E383" s="135"/>
      <c r="F383" s="125"/>
      <c r="G383" s="135"/>
      <c r="H383" s="135"/>
      <c r="I383" s="135"/>
      <c r="J383" s="135"/>
      <c r="K383" s="135"/>
      <c r="L383" s="135"/>
      <c r="M383" s="135"/>
    </row>
    <row r="384" spans="1:13" s="126" customFormat="1" ht="12.75">
      <c r="B384" s="122"/>
      <c r="C384" s="123"/>
      <c r="D384" s="124"/>
      <c r="E384" s="135"/>
      <c r="F384" s="125"/>
      <c r="G384" s="135"/>
      <c r="H384" s="135"/>
      <c r="I384" s="135"/>
      <c r="J384" s="135"/>
      <c r="K384" s="135"/>
      <c r="L384" s="135"/>
      <c r="M384" s="135"/>
    </row>
    <row r="385" spans="1:13" s="126" customFormat="1" ht="12.75">
      <c r="B385" s="122"/>
      <c r="C385" s="123"/>
      <c r="D385" s="124"/>
      <c r="E385" s="135"/>
      <c r="F385" s="125"/>
      <c r="G385" s="135"/>
      <c r="H385" s="135"/>
      <c r="I385" s="135"/>
      <c r="J385" s="135"/>
      <c r="K385" s="135"/>
      <c r="L385" s="135"/>
      <c r="M385" s="135"/>
    </row>
    <row r="386" spans="1:13" s="126" customFormat="1" ht="12.75">
      <c r="B386" s="122"/>
      <c r="C386" s="123"/>
      <c r="D386" s="124"/>
      <c r="E386" s="135"/>
      <c r="F386" s="125"/>
      <c r="G386" s="135"/>
      <c r="H386" s="135"/>
      <c r="I386" s="135"/>
      <c r="J386" s="135"/>
      <c r="K386" s="135"/>
      <c r="L386" s="135"/>
      <c r="M386" s="135"/>
    </row>
    <row r="387" spans="1:13" s="126" customFormat="1" ht="12.75">
      <c r="B387" s="122"/>
      <c r="C387" s="123"/>
      <c r="D387" s="124"/>
      <c r="E387" s="135"/>
      <c r="F387" s="125"/>
      <c r="G387" s="135"/>
      <c r="H387" s="135"/>
      <c r="I387" s="135"/>
      <c r="J387" s="135"/>
      <c r="K387" s="135"/>
      <c r="L387" s="135"/>
      <c r="M387" s="135"/>
    </row>
    <row r="388" spans="1:13" s="126" customFormat="1" ht="12.75">
      <c r="B388" s="122"/>
      <c r="C388" s="123"/>
      <c r="D388" s="124"/>
      <c r="E388" s="135"/>
      <c r="F388" s="125"/>
      <c r="G388" s="125"/>
      <c r="H388" s="125"/>
      <c r="I388" s="125"/>
      <c r="J388" s="135"/>
      <c r="K388" s="135"/>
      <c r="L388" s="125"/>
      <c r="M388" s="125"/>
    </row>
    <row r="389" spans="1:13" s="126" customFormat="1" ht="12.75">
      <c r="B389" s="122"/>
      <c r="C389" s="123"/>
      <c r="D389" s="124"/>
      <c r="E389" s="135"/>
      <c r="F389" s="125"/>
      <c r="G389" s="125"/>
      <c r="H389" s="135"/>
      <c r="I389" s="135"/>
      <c r="J389" s="135"/>
      <c r="K389" s="135"/>
      <c r="L389" s="135"/>
      <c r="M389" s="135"/>
    </row>
    <row r="390" spans="1:13" s="126" customFormat="1" ht="12.75">
      <c r="B390" s="122"/>
      <c r="C390" s="123"/>
      <c r="D390" s="124"/>
      <c r="E390" s="135"/>
      <c r="F390" s="125"/>
      <c r="G390" s="135"/>
      <c r="H390" s="135"/>
      <c r="I390" s="135"/>
      <c r="J390" s="135"/>
      <c r="K390" s="135"/>
      <c r="L390" s="135"/>
      <c r="M390" s="135"/>
    </row>
    <row r="391" spans="1:13" s="126" customFormat="1" ht="12.75">
      <c r="A391" s="123"/>
      <c r="B391" s="122"/>
      <c r="C391" s="123"/>
      <c r="D391" s="124"/>
      <c r="E391" s="135"/>
      <c r="F391" s="125"/>
      <c r="G391" s="135"/>
      <c r="H391" s="135"/>
      <c r="I391" s="135"/>
      <c r="J391" s="135"/>
      <c r="K391" s="135"/>
      <c r="L391" s="135"/>
      <c r="M391" s="135"/>
    </row>
    <row r="392" spans="1:13" s="126" customFormat="1" ht="12.75">
      <c r="B392" s="122"/>
      <c r="C392" s="123"/>
      <c r="D392" s="124"/>
      <c r="E392" s="135"/>
      <c r="F392" s="125"/>
      <c r="G392" s="125"/>
      <c r="H392" s="125"/>
      <c r="I392" s="125"/>
      <c r="J392" s="125"/>
      <c r="K392" s="135"/>
      <c r="L392" s="125"/>
      <c r="M392" s="125"/>
    </row>
    <row r="393" spans="1:13" s="126" customFormat="1" ht="12.75">
      <c r="B393" s="122"/>
      <c r="C393" s="123"/>
      <c r="D393" s="124"/>
      <c r="E393" s="134"/>
      <c r="F393" s="125"/>
      <c r="G393" s="143"/>
      <c r="H393" s="146"/>
      <c r="I393" s="143"/>
      <c r="J393" s="143"/>
      <c r="K393" s="143"/>
      <c r="L393" s="143"/>
    </row>
    <row r="394" spans="1:13" s="126" customFormat="1" ht="12.75">
      <c r="B394" s="122"/>
      <c r="C394" s="123"/>
      <c r="D394" s="124"/>
      <c r="E394" s="135"/>
      <c r="F394" s="125"/>
      <c r="G394" s="135"/>
      <c r="H394" s="135"/>
      <c r="I394" s="135"/>
      <c r="J394" s="135"/>
      <c r="K394" s="135"/>
      <c r="L394" s="135"/>
      <c r="M394" s="135"/>
    </row>
    <row r="395" spans="1:13" s="126" customFormat="1" ht="15">
      <c r="B395" s="122"/>
      <c r="C395" s="123"/>
      <c r="D395" s="110"/>
      <c r="E395" s="110"/>
      <c r="F395" s="110"/>
      <c r="G395" s="127"/>
      <c r="H395" s="127"/>
      <c r="I395" s="127"/>
      <c r="J395" s="127"/>
      <c r="K395" s="127"/>
      <c r="L395" s="127"/>
      <c r="M395" s="127"/>
    </row>
    <row r="396" spans="1:13" s="130" customFormat="1" ht="15">
      <c r="A396" s="126"/>
      <c r="B396" s="136"/>
      <c r="C396" s="112"/>
      <c r="D396" s="129"/>
      <c r="E396" s="129"/>
      <c r="F396" s="129"/>
      <c r="G396" s="129"/>
      <c r="H396" s="129"/>
      <c r="I396" s="129"/>
      <c r="J396" s="129"/>
      <c r="K396" s="129"/>
      <c r="L396" s="129"/>
      <c r="M396" s="129"/>
    </row>
    <row r="397" spans="1:13" s="126" customFormat="1" ht="12.75">
      <c r="A397" s="130"/>
      <c r="B397" s="141"/>
      <c r="C397" s="123"/>
      <c r="D397" s="123"/>
      <c r="E397" s="123"/>
      <c r="F397" s="123"/>
      <c r="G397" s="123"/>
      <c r="H397" s="123"/>
      <c r="I397" s="123"/>
      <c r="J397" s="123"/>
      <c r="K397" s="123"/>
      <c r="L397" s="123"/>
      <c r="M397" s="123"/>
    </row>
    <row r="398" spans="1:13" s="126" customFormat="1" ht="12.75">
      <c r="B398" s="122"/>
      <c r="C398" s="123"/>
      <c r="D398" s="123"/>
      <c r="E398" s="123"/>
      <c r="F398" s="123"/>
      <c r="G398" s="123"/>
      <c r="H398" s="123"/>
      <c r="I398" s="123"/>
      <c r="J398" s="123"/>
      <c r="K398" s="123"/>
      <c r="L398" s="123"/>
      <c r="M398" s="123"/>
    </row>
    <row r="399" spans="1:13" s="126" customFormat="1" ht="12.75">
      <c r="B399" s="139"/>
      <c r="C399" s="123"/>
      <c r="D399" s="123"/>
      <c r="E399" s="123"/>
      <c r="F399" s="123"/>
      <c r="G399" s="123"/>
      <c r="H399" s="123"/>
      <c r="I399" s="133"/>
      <c r="J399" s="123"/>
      <c r="K399" s="123"/>
      <c r="L399" s="123"/>
      <c r="M399" s="123"/>
    </row>
    <row r="400" spans="1:13" s="126" customFormat="1" ht="12.75">
      <c r="B400" s="122"/>
      <c r="C400" s="123"/>
      <c r="D400" s="123"/>
      <c r="E400" s="133"/>
      <c r="F400" s="133"/>
      <c r="G400" s="133"/>
      <c r="H400" s="133"/>
      <c r="I400" s="133"/>
      <c r="J400" s="119"/>
      <c r="K400" s="133"/>
      <c r="L400" s="123"/>
      <c r="M400" s="133"/>
    </row>
    <row r="401" spans="1:13" s="126" customFormat="1" ht="12.75">
      <c r="B401" s="122"/>
      <c r="C401" s="133"/>
      <c r="D401" s="133"/>
      <c r="E401" s="133"/>
      <c r="F401" s="133"/>
      <c r="G401" s="133"/>
      <c r="H401" s="133"/>
      <c r="I401" s="133"/>
      <c r="J401" s="119"/>
      <c r="K401" s="133"/>
      <c r="L401" s="133"/>
      <c r="M401" s="133"/>
    </row>
    <row r="402" spans="1:13" s="126" customFormat="1" ht="12.75">
      <c r="B402" s="122"/>
      <c r="C402" s="123"/>
      <c r="D402" s="123"/>
      <c r="E402" s="133"/>
      <c r="F402" s="133"/>
      <c r="G402" s="133"/>
      <c r="H402" s="133"/>
      <c r="I402" s="133"/>
      <c r="J402" s="133"/>
      <c r="K402" s="133"/>
      <c r="L402" s="133"/>
      <c r="M402" s="133"/>
    </row>
    <row r="403" spans="1:13" s="126" customFormat="1" ht="12.75">
      <c r="B403" s="122"/>
      <c r="C403" s="123"/>
      <c r="D403" s="124"/>
      <c r="E403" s="135"/>
      <c r="F403" s="125"/>
      <c r="G403" s="135"/>
      <c r="H403" s="135"/>
      <c r="I403" s="135"/>
      <c r="J403" s="135"/>
      <c r="K403" s="135"/>
      <c r="L403" s="135"/>
      <c r="M403" s="135"/>
    </row>
    <row r="404" spans="1:13" s="126" customFormat="1" ht="12.75">
      <c r="B404" s="122"/>
      <c r="C404" s="123"/>
      <c r="D404" s="124"/>
      <c r="E404" s="135"/>
      <c r="F404" s="125"/>
      <c r="G404" s="135"/>
      <c r="H404" s="135"/>
      <c r="I404" s="135"/>
      <c r="J404" s="135"/>
      <c r="K404" s="135"/>
      <c r="L404" s="135"/>
      <c r="M404" s="135"/>
    </row>
    <row r="405" spans="1:13" s="126" customFormat="1" ht="12.75">
      <c r="B405" s="122"/>
      <c r="C405" s="123"/>
      <c r="D405" s="124"/>
      <c r="E405" s="135"/>
      <c r="F405" s="125"/>
      <c r="G405" s="135"/>
      <c r="H405" s="135"/>
      <c r="I405" s="135"/>
      <c r="J405" s="135"/>
      <c r="K405" s="135"/>
      <c r="L405" s="135"/>
      <c r="M405" s="135"/>
    </row>
    <row r="406" spans="1:13" s="126" customFormat="1" ht="12.75">
      <c r="B406" s="122"/>
      <c r="C406" s="123"/>
      <c r="D406" s="124"/>
      <c r="E406" s="135"/>
      <c r="F406" s="125"/>
      <c r="G406" s="125"/>
      <c r="H406" s="125"/>
      <c r="I406" s="125"/>
      <c r="J406" s="125"/>
      <c r="K406" s="135"/>
      <c r="L406" s="125"/>
      <c r="M406" s="125"/>
    </row>
    <row r="407" spans="1:13" s="126" customFormat="1" ht="12.75">
      <c r="B407" s="122"/>
      <c r="C407" s="123"/>
      <c r="D407" s="124"/>
      <c r="E407" s="134"/>
      <c r="F407" s="125"/>
      <c r="G407" s="143"/>
      <c r="H407" s="146"/>
      <c r="I407" s="143"/>
      <c r="J407" s="143"/>
      <c r="K407" s="143"/>
      <c r="L407" s="143"/>
    </row>
    <row r="408" spans="1:13" s="126" customFormat="1" ht="12.75">
      <c r="B408" s="122"/>
      <c r="C408" s="123"/>
      <c r="D408" s="124"/>
      <c r="E408" s="135"/>
      <c r="F408" s="125"/>
      <c r="G408" s="135"/>
      <c r="H408" s="135"/>
      <c r="I408" s="135"/>
      <c r="J408" s="135"/>
      <c r="K408" s="135"/>
      <c r="L408" s="135"/>
      <c r="M408" s="135"/>
    </row>
    <row r="409" spans="1:13" s="126" customFormat="1" ht="15">
      <c r="B409" s="122"/>
      <c r="C409" s="123"/>
      <c r="D409" s="110"/>
      <c r="E409" s="110"/>
      <c r="F409" s="110"/>
      <c r="G409" s="127"/>
      <c r="H409" s="127"/>
      <c r="I409" s="127"/>
      <c r="J409" s="127"/>
      <c r="K409" s="127"/>
      <c r="L409" s="127"/>
      <c r="M409" s="127"/>
    </row>
    <row r="410" spans="1:13" s="130" customFormat="1" ht="15">
      <c r="A410" s="126"/>
      <c r="B410" s="136"/>
      <c r="C410" s="112"/>
      <c r="D410" s="129"/>
      <c r="E410" s="129"/>
      <c r="F410" s="129"/>
      <c r="G410" s="129"/>
      <c r="H410" s="129"/>
      <c r="I410" s="129"/>
      <c r="J410" s="129"/>
      <c r="K410" s="129"/>
      <c r="L410" s="129"/>
      <c r="M410" s="129"/>
    </row>
    <row r="411" spans="1:13" s="126" customFormat="1" ht="12.75">
      <c r="A411" s="130"/>
      <c r="B411" s="141"/>
      <c r="C411" s="123"/>
      <c r="D411" s="123"/>
      <c r="E411" s="123"/>
      <c r="F411" s="123"/>
      <c r="G411" s="123"/>
      <c r="H411" s="123"/>
      <c r="I411" s="123"/>
      <c r="J411" s="123"/>
      <c r="K411" s="123"/>
      <c r="L411" s="123"/>
      <c r="M411" s="123"/>
    </row>
    <row r="412" spans="1:13" s="126" customFormat="1" ht="12.75">
      <c r="B412" s="122"/>
      <c r="C412" s="123"/>
      <c r="D412" s="123"/>
      <c r="E412" s="123"/>
      <c r="F412" s="123"/>
      <c r="G412" s="123"/>
      <c r="H412" s="123"/>
      <c r="I412" s="123"/>
      <c r="J412" s="123"/>
      <c r="K412" s="123"/>
      <c r="L412" s="123"/>
      <c r="M412" s="123"/>
    </row>
    <row r="413" spans="1:13" s="126" customFormat="1" ht="12.75">
      <c r="B413" s="139"/>
      <c r="C413" s="123"/>
      <c r="D413" s="123"/>
      <c r="E413" s="123"/>
      <c r="F413" s="123"/>
      <c r="G413" s="123"/>
      <c r="H413" s="123"/>
      <c r="I413" s="133"/>
      <c r="J413" s="123"/>
      <c r="K413" s="123"/>
      <c r="L413" s="123"/>
      <c r="M413" s="123"/>
    </row>
    <row r="414" spans="1:13" s="126" customFormat="1" ht="12.75">
      <c r="B414" s="122"/>
      <c r="C414" s="123"/>
      <c r="D414" s="123"/>
      <c r="E414" s="133"/>
      <c r="F414" s="133"/>
      <c r="G414" s="133"/>
      <c r="H414" s="133"/>
      <c r="I414" s="133"/>
      <c r="J414" s="119"/>
      <c r="K414" s="133"/>
      <c r="L414" s="123"/>
      <c r="M414" s="133"/>
    </row>
    <row r="415" spans="1:13" s="126" customFormat="1" ht="12.75">
      <c r="B415" s="122"/>
      <c r="C415" s="133"/>
      <c r="D415" s="133"/>
      <c r="E415" s="133"/>
      <c r="F415" s="133"/>
      <c r="G415" s="133"/>
      <c r="H415" s="133"/>
      <c r="I415" s="133"/>
      <c r="J415" s="119"/>
      <c r="K415" s="133"/>
      <c r="L415" s="133"/>
      <c r="M415" s="133"/>
    </row>
    <row r="416" spans="1:13" s="126" customFormat="1" ht="12.75">
      <c r="B416" s="122"/>
      <c r="C416" s="123"/>
      <c r="D416" s="123"/>
      <c r="E416" s="133"/>
      <c r="F416" s="133"/>
      <c r="G416" s="133"/>
      <c r="H416" s="133"/>
      <c r="I416" s="133"/>
      <c r="J416" s="133"/>
      <c r="K416" s="133"/>
      <c r="L416" s="133"/>
      <c r="M416" s="133"/>
    </row>
    <row r="417" spans="1:13" s="126" customFormat="1" ht="12.75">
      <c r="B417" s="122"/>
      <c r="C417" s="123"/>
      <c r="D417" s="124"/>
      <c r="E417" s="135"/>
      <c r="F417" s="125"/>
      <c r="G417" s="135"/>
      <c r="H417" s="135"/>
      <c r="I417" s="135"/>
      <c r="J417" s="135"/>
      <c r="K417" s="135"/>
      <c r="L417" s="135"/>
      <c r="M417" s="135"/>
    </row>
    <row r="418" spans="1:13" s="126" customFormat="1" ht="12.75">
      <c r="B418" s="122"/>
      <c r="C418" s="123"/>
      <c r="D418" s="124"/>
      <c r="E418" s="135"/>
      <c r="F418" s="125"/>
      <c r="G418" s="135"/>
      <c r="H418" s="135"/>
      <c r="I418" s="135"/>
      <c r="J418" s="135"/>
      <c r="K418" s="135"/>
      <c r="L418" s="135"/>
      <c r="M418" s="135"/>
    </row>
    <row r="419" spans="1:13" s="126" customFormat="1" ht="12.75">
      <c r="B419" s="122"/>
      <c r="C419" s="123"/>
      <c r="D419" s="124"/>
      <c r="E419" s="135"/>
      <c r="F419" s="125"/>
      <c r="G419" s="135"/>
      <c r="H419" s="135"/>
      <c r="I419" s="135"/>
      <c r="J419" s="135"/>
      <c r="K419" s="135"/>
      <c r="L419" s="135"/>
      <c r="M419" s="135"/>
    </row>
    <row r="420" spans="1:13" s="126" customFormat="1" ht="12.75">
      <c r="B420" s="122"/>
      <c r="C420" s="123"/>
      <c r="D420" s="124"/>
      <c r="E420" s="135"/>
      <c r="F420" s="125"/>
      <c r="G420" s="125"/>
      <c r="H420" s="125"/>
      <c r="I420" s="125"/>
      <c r="J420" s="125"/>
      <c r="K420" s="135"/>
      <c r="L420" s="125"/>
      <c r="M420" s="125"/>
    </row>
    <row r="421" spans="1:13" s="126" customFormat="1" ht="12.75">
      <c r="B421" s="122"/>
      <c r="C421" s="123"/>
      <c r="D421" s="124"/>
      <c r="E421" s="134"/>
      <c r="F421" s="125"/>
      <c r="G421" s="143"/>
      <c r="H421" s="146"/>
      <c r="I421" s="143"/>
      <c r="J421" s="143"/>
      <c r="K421" s="143"/>
      <c r="L421" s="143"/>
    </row>
    <row r="422" spans="1:13" s="126" customFormat="1" ht="12.75">
      <c r="B422" s="122"/>
      <c r="C422" s="123"/>
      <c r="D422" s="124"/>
      <c r="E422" s="135"/>
      <c r="F422" s="125"/>
      <c r="G422" s="135"/>
      <c r="H422" s="135"/>
      <c r="I422" s="135"/>
      <c r="J422" s="135"/>
      <c r="K422" s="135"/>
      <c r="L422" s="135"/>
      <c r="M422" s="135"/>
    </row>
    <row r="423" spans="1:13" s="126" customFormat="1" ht="15">
      <c r="B423" s="122"/>
      <c r="C423" s="123"/>
      <c r="D423" s="110"/>
      <c r="E423" s="110"/>
      <c r="F423" s="110"/>
      <c r="G423" s="127"/>
      <c r="H423" s="127"/>
      <c r="I423" s="127"/>
      <c r="J423" s="127"/>
      <c r="K423" s="127"/>
      <c r="L423" s="127"/>
      <c r="M423" s="127"/>
    </row>
    <row r="424" spans="1:13" s="130" customFormat="1" ht="15">
      <c r="A424" s="126"/>
      <c r="B424" s="136"/>
      <c r="C424" s="112"/>
      <c r="D424" s="129"/>
      <c r="E424" s="129"/>
      <c r="F424" s="129"/>
      <c r="G424" s="129"/>
      <c r="H424" s="129"/>
      <c r="I424" s="129"/>
      <c r="J424" s="129"/>
      <c r="K424" s="129"/>
      <c r="L424" s="129"/>
      <c r="M424" s="129"/>
    </row>
    <row r="425" spans="1:13" s="126" customFormat="1" ht="12.75">
      <c r="A425" s="130"/>
      <c r="B425" s="141"/>
      <c r="C425" s="123"/>
      <c r="D425" s="123"/>
      <c r="E425" s="123"/>
      <c r="F425" s="123"/>
      <c r="G425" s="123"/>
      <c r="H425" s="123"/>
      <c r="I425" s="123"/>
      <c r="J425" s="123"/>
      <c r="K425" s="123"/>
      <c r="L425" s="123"/>
      <c r="M425" s="123"/>
    </row>
    <row r="426" spans="1:13" s="126" customFormat="1" ht="12.75">
      <c r="B426" s="122"/>
      <c r="C426" s="123"/>
      <c r="D426" s="123"/>
      <c r="E426" s="123"/>
      <c r="F426" s="123"/>
      <c r="G426" s="123"/>
      <c r="H426" s="123"/>
      <c r="I426" s="123"/>
      <c r="J426" s="123"/>
      <c r="K426" s="123"/>
      <c r="L426" s="123"/>
      <c r="M426" s="123"/>
    </row>
    <row r="427" spans="1:13" s="126" customFormat="1" ht="12.75">
      <c r="B427" s="139"/>
      <c r="C427" s="123"/>
      <c r="D427" s="123"/>
      <c r="E427" s="123"/>
      <c r="F427" s="123"/>
      <c r="G427" s="123"/>
      <c r="H427" s="123"/>
      <c r="I427" s="133"/>
      <c r="J427" s="123"/>
      <c r="K427" s="123"/>
      <c r="L427" s="123"/>
      <c r="M427" s="123"/>
    </row>
    <row r="428" spans="1:13" s="126" customFormat="1" ht="12.75">
      <c r="B428" s="122"/>
      <c r="C428" s="123"/>
      <c r="D428" s="123"/>
      <c r="E428" s="133"/>
      <c r="F428" s="133"/>
      <c r="G428" s="133"/>
      <c r="H428" s="133"/>
      <c r="I428" s="133"/>
      <c r="J428" s="119"/>
      <c r="K428" s="133"/>
      <c r="L428" s="123"/>
      <c r="M428" s="133"/>
    </row>
    <row r="429" spans="1:13" s="126" customFormat="1" ht="12.75">
      <c r="B429" s="122"/>
      <c r="C429" s="133"/>
      <c r="D429" s="133"/>
      <c r="E429" s="133"/>
      <c r="F429" s="133"/>
      <c r="G429" s="133"/>
      <c r="H429" s="133"/>
      <c r="I429" s="133"/>
      <c r="J429" s="119"/>
      <c r="K429" s="133"/>
      <c r="L429" s="133"/>
      <c r="M429" s="133"/>
    </row>
    <row r="430" spans="1:13" s="126" customFormat="1" ht="12.75">
      <c r="B430" s="122"/>
      <c r="C430" s="123"/>
      <c r="D430" s="123"/>
      <c r="E430" s="133"/>
      <c r="F430" s="133"/>
      <c r="G430" s="133"/>
      <c r="H430" s="133"/>
      <c r="I430" s="133"/>
      <c r="J430" s="133"/>
      <c r="K430" s="133"/>
      <c r="L430" s="133"/>
      <c r="M430" s="133"/>
    </row>
    <row r="431" spans="1:13" s="126" customFormat="1" ht="12.75">
      <c r="B431" s="122"/>
      <c r="C431" s="123"/>
      <c r="D431" s="124"/>
      <c r="E431" s="135"/>
      <c r="F431" s="125"/>
      <c r="G431" s="135"/>
      <c r="H431" s="135"/>
      <c r="I431" s="135"/>
      <c r="J431" s="135"/>
      <c r="K431" s="135"/>
      <c r="L431" s="135"/>
      <c r="M431" s="135"/>
    </row>
    <row r="432" spans="1:13" s="126" customFormat="1" ht="12.75">
      <c r="B432" s="122"/>
      <c r="C432" s="123"/>
      <c r="D432" s="124"/>
      <c r="E432" s="135"/>
      <c r="F432" s="125"/>
      <c r="G432" s="135"/>
      <c r="H432" s="135"/>
      <c r="I432" s="135"/>
      <c r="J432" s="135"/>
      <c r="K432" s="135"/>
      <c r="L432" s="135"/>
      <c r="M432" s="135"/>
    </row>
    <row r="433" spans="1:13" s="126" customFormat="1" ht="12.75">
      <c r="B433" s="122"/>
      <c r="C433" s="123"/>
      <c r="D433" s="124"/>
      <c r="E433" s="135"/>
      <c r="F433" s="125"/>
      <c r="G433" s="135"/>
      <c r="H433" s="135"/>
      <c r="I433" s="135"/>
      <c r="J433" s="135"/>
      <c r="K433" s="135"/>
      <c r="L433" s="135"/>
      <c r="M433" s="135"/>
    </row>
    <row r="434" spans="1:13" s="126" customFormat="1" ht="12.75">
      <c r="B434" s="122"/>
      <c r="C434" s="123"/>
      <c r="D434" s="124"/>
      <c r="E434" s="135"/>
      <c r="F434" s="125"/>
      <c r="G434" s="125"/>
      <c r="H434" s="125"/>
      <c r="I434" s="125"/>
      <c r="J434" s="125"/>
      <c r="K434" s="135"/>
      <c r="L434" s="125"/>
      <c r="M434" s="125"/>
    </row>
    <row r="435" spans="1:13" s="126" customFormat="1" ht="12.75">
      <c r="B435" s="122"/>
      <c r="C435" s="123"/>
      <c r="D435" s="124"/>
      <c r="E435" s="134"/>
      <c r="F435" s="125"/>
      <c r="G435" s="143"/>
      <c r="H435" s="146"/>
      <c r="I435" s="143"/>
      <c r="J435" s="143"/>
      <c r="K435" s="143"/>
      <c r="L435" s="143"/>
    </row>
    <row r="436" spans="1:13" s="126" customFormat="1" ht="12.75">
      <c r="B436" s="122"/>
      <c r="C436" s="123"/>
      <c r="D436" s="124"/>
      <c r="E436" s="135"/>
      <c r="F436" s="125"/>
      <c r="G436" s="135"/>
      <c r="H436" s="135"/>
      <c r="I436" s="135"/>
      <c r="J436" s="135"/>
      <c r="K436" s="135"/>
      <c r="L436" s="135"/>
      <c r="M436" s="135"/>
    </row>
    <row r="437" spans="1:13" s="126" customFormat="1" ht="15">
      <c r="B437" s="122"/>
      <c r="C437" s="123"/>
      <c r="D437" s="110"/>
      <c r="E437" s="110"/>
      <c r="F437" s="110"/>
      <c r="G437" s="127"/>
      <c r="H437" s="127"/>
      <c r="I437" s="127"/>
      <c r="J437" s="127"/>
      <c r="K437" s="127"/>
      <c r="L437" s="127"/>
      <c r="M437" s="127"/>
    </row>
    <row r="438" spans="1:13" s="130" customFormat="1" ht="15">
      <c r="A438" s="126"/>
      <c r="B438" s="136"/>
      <c r="C438" s="112"/>
      <c r="D438" s="129"/>
      <c r="E438" s="129"/>
      <c r="F438" s="129"/>
      <c r="G438" s="129"/>
      <c r="H438" s="129"/>
      <c r="I438" s="129"/>
      <c r="J438" s="129"/>
      <c r="K438" s="129"/>
      <c r="L438" s="129"/>
      <c r="M438" s="129"/>
    </row>
    <row r="439" spans="1:13" s="126" customFormat="1" ht="12.75">
      <c r="A439" s="130"/>
      <c r="B439" s="141"/>
      <c r="C439" s="123"/>
      <c r="D439" s="123"/>
      <c r="E439" s="123"/>
      <c r="F439" s="123"/>
      <c r="G439" s="123"/>
      <c r="H439" s="123"/>
      <c r="I439" s="123"/>
      <c r="J439" s="123"/>
      <c r="K439" s="123"/>
      <c r="L439" s="123"/>
      <c r="M439" s="123"/>
    </row>
    <row r="440" spans="1:13" s="126" customFormat="1" ht="12.75">
      <c r="B440" s="122"/>
      <c r="C440" s="123"/>
      <c r="D440" s="123"/>
      <c r="E440" s="123"/>
      <c r="F440" s="123"/>
      <c r="G440" s="123"/>
      <c r="H440" s="123"/>
      <c r="I440" s="123"/>
      <c r="J440" s="123"/>
      <c r="K440" s="123"/>
      <c r="L440" s="123"/>
      <c r="M440" s="123"/>
    </row>
    <row r="441" spans="1:13" s="126" customFormat="1" ht="12.75">
      <c r="B441" s="139"/>
      <c r="C441" s="123"/>
      <c r="D441" s="123"/>
      <c r="E441" s="123"/>
      <c r="F441" s="123"/>
      <c r="G441" s="123"/>
      <c r="H441" s="123"/>
      <c r="I441" s="133"/>
      <c r="J441" s="123"/>
      <c r="K441" s="123"/>
      <c r="L441" s="123"/>
      <c r="M441" s="123"/>
    </row>
    <row r="442" spans="1:13" s="126" customFormat="1" ht="12.75">
      <c r="B442" s="122"/>
      <c r="C442" s="123"/>
      <c r="D442" s="123"/>
      <c r="E442" s="133"/>
      <c r="F442" s="133"/>
      <c r="G442" s="133"/>
      <c r="H442" s="133"/>
      <c r="I442" s="133"/>
      <c r="J442" s="119"/>
      <c r="K442" s="133"/>
      <c r="L442" s="123"/>
      <c r="M442" s="133"/>
    </row>
    <row r="443" spans="1:13" s="126" customFormat="1" ht="12.75">
      <c r="B443" s="122"/>
      <c r="C443" s="133"/>
      <c r="D443" s="133"/>
      <c r="E443" s="133"/>
      <c r="F443" s="133"/>
      <c r="G443" s="133"/>
      <c r="H443" s="133"/>
      <c r="I443" s="133"/>
      <c r="J443" s="119"/>
      <c r="K443" s="133"/>
      <c r="L443" s="133"/>
      <c r="M443" s="133"/>
    </row>
    <row r="444" spans="1:13" s="126" customFormat="1" ht="12.75">
      <c r="B444" s="122"/>
      <c r="C444" s="123"/>
      <c r="D444" s="123"/>
      <c r="E444" s="133"/>
      <c r="F444" s="133"/>
      <c r="G444" s="133"/>
      <c r="H444" s="133"/>
      <c r="I444" s="133"/>
      <c r="J444" s="133"/>
      <c r="K444" s="133"/>
      <c r="L444" s="133"/>
      <c r="M444" s="133"/>
    </row>
    <row r="445" spans="1:13" s="126" customFormat="1" ht="12.75">
      <c r="B445" s="122"/>
      <c r="C445" s="123"/>
      <c r="D445" s="124"/>
      <c r="E445" s="135"/>
      <c r="F445" s="125"/>
      <c r="G445" s="135"/>
      <c r="H445" s="135"/>
      <c r="I445" s="135"/>
      <c r="J445" s="135"/>
      <c r="K445" s="135"/>
      <c r="L445" s="135"/>
      <c r="M445" s="135"/>
    </row>
    <row r="446" spans="1:13" s="126" customFormat="1" ht="12.75">
      <c r="B446" s="122"/>
      <c r="C446" s="123"/>
      <c r="D446" s="124"/>
      <c r="E446" s="135"/>
      <c r="F446" s="125"/>
      <c r="G446" s="135"/>
      <c r="H446" s="135"/>
      <c r="I446" s="135"/>
      <c r="J446" s="135"/>
      <c r="K446" s="135"/>
      <c r="L446" s="135"/>
      <c r="M446" s="135"/>
    </row>
    <row r="447" spans="1:13" s="126" customFormat="1" ht="12.75">
      <c r="B447" s="122"/>
      <c r="C447" s="123"/>
      <c r="D447" s="124"/>
      <c r="E447" s="135"/>
      <c r="F447" s="125"/>
      <c r="G447" s="135"/>
      <c r="H447" s="135"/>
      <c r="I447" s="135"/>
      <c r="J447" s="135"/>
      <c r="K447" s="135"/>
      <c r="L447" s="135"/>
      <c r="M447" s="135"/>
    </row>
    <row r="448" spans="1:13" s="126" customFormat="1" ht="12.75">
      <c r="B448" s="122"/>
      <c r="C448" s="123"/>
      <c r="D448" s="124"/>
      <c r="E448" s="135"/>
      <c r="F448" s="125"/>
      <c r="G448" s="125"/>
      <c r="H448" s="125"/>
      <c r="I448" s="125"/>
      <c r="J448" s="125"/>
      <c r="K448" s="135"/>
      <c r="L448" s="125"/>
      <c r="M448" s="125"/>
    </row>
    <row r="449" spans="1:13" s="126" customFormat="1" ht="12.75">
      <c r="B449" s="122"/>
      <c r="C449" s="123"/>
      <c r="D449" s="124"/>
      <c r="E449" s="134"/>
      <c r="F449" s="125"/>
      <c r="G449" s="143"/>
      <c r="H449" s="146"/>
      <c r="I449" s="143"/>
      <c r="J449" s="143"/>
      <c r="K449" s="143"/>
      <c r="L449" s="143"/>
    </row>
    <row r="450" spans="1:13" s="126" customFormat="1" ht="12.75">
      <c r="B450" s="122"/>
      <c r="C450" s="123"/>
      <c r="D450" s="124"/>
      <c r="E450" s="135"/>
      <c r="F450" s="125"/>
      <c r="G450" s="135"/>
      <c r="H450" s="135"/>
      <c r="I450" s="135"/>
      <c r="J450" s="135"/>
      <c r="K450" s="135"/>
      <c r="L450" s="135"/>
      <c r="M450" s="135"/>
    </row>
    <row r="451" spans="1:13" s="126" customFormat="1" ht="15">
      <c r="B451" s="122"/>
      <c r="C451" s="123"/>
      <c r="D451" s="110"/>
      <c r="E451" s="110"/>
      <c r="F451" s="110"/>
      <c r="G451" s="127"/>
      <c r="H451" s="127"/>
      <c r="I451" s="127"/>
      <c r="J451" s="127"/>
      <c r="K451" s="127"/>
      <c r="L451" s="127"/>
      <c r="M451" s="127"/>
    </row>
    <row r="452" spans="1:13" s="130" customFormat="1" ht="15">
      <c r="A452" s="126"/>
      <c r="B452" s="136"/>
      <c r="C452" s="112"/>
      <c r="D452" s="129"/>
      <c r="E452" s="129"/>
      <c r="F452" s="129"/>
      <c r="G452" s="129"/>
      <c r="H452" s="129"/>
      <c r="I452" s="129"/>
      <c r="J452" s="129"/>
      <c r="K452" s="129"/>
      <c r="L452" s="129"/>
      <c r="M452" s="129"/>
    </row>
    <row r="453" spans="1:13" s="126" customFormat="1" ht="12.75">
      <c r="A453" s="130"/>
      <c r="B453" s="141"/>
      <c r="C453" s="123"/>
      <c r="D453" s="123"/>
      <c r="E453" s="123"/>
      <c r="F453" s="123"/>
      <c r="G453" s="123"/>
      <c r="H453" s="123"/>
      <c r="I453" s="123"/>
      <c r="J453" s="123"/>
      <c r="K453" s="123"/>
      <c r="L453" s="123"/>
      <c r="M453" s="123"/>
    </row>
    <row r="454" spans="1:13" s="126" customFormat="1" ht="12.75">
      <c r="B454" s="122"/>
      <c r="C454" s="123"/>
      <c r="D454" s="123"/>
      <c r="E454" s="123"/>
      <c r="F454" s="123"/>
      <c r="G454" s="123"/>
      <c r="H454" s="123"/>
      <c r="I454" s="123"/>
      <c r="J454" s="123"/>
      <c r="K454" s="123"/>
      <c r="L454" s="123"/>
      <c r="M454" s="123"/>
    </row>
    <row r="455" spans="1:13" s="126" customFormat="1" ht="12.75">
      <c r="B455" s="139"/>
      <c r="C455" s="123"/>
      <c r="D455" s="123"/>
      <c r="E455" s="123"/>
      <c r="F455" s="123"/>
      <c r="G455" s="123"/>
      <c r="H455" s="123"/>
      <c r="I455" s="133"/>
      <c r="J455" s="123"/>
      <c r="K455" s="123"/>
      <c r="L455" s="123"/>
      <c r="M455" s="123"/>
    </row>
    <row r="456" spans="1:13" s="126" customFormat="1" ht="12.75">
      <c r="B456" s="122"/>
      <c r="C456" s="123"/>
      <c r="D456" s="123"/>
      <c r="E456" s="133"/>
      <c r="F456" s="133"/>
      <c r="G456" s="133"/>
      <c r="H456" s="133"/>
      <c r="I456" s="133"/>
      <c r="J456" s="119"/>
      <c r="K456" s="133"/>
      <c r="L456" s="123"/>
      <c r="M456" s="133"/>
    </row>
    <row r="457" spans="1:13" s="126" customFormat="1" ht="12.75">
      <c r="B457" s="122"/>
      <c r="C457" s="133"/>
      <c r="D457" s="133"/>
      <c r="E457" s="133"/>
      <c r="F457" s="133"/>
      <c r="G457" s="133"/>
      <c r="H457" s="133"/>
      <c r="I457" s="133"/>
      <c r="J457" s="119"/>
      <c r="K457" s="133"/>
      <c r="L457" s="133"/>
      <c r="M457" s="133"/>
    </row>
    <row r="458" spans="1:13" s="126" customFormat="1" ht="12.75">
      <c r="B458" s="122"/>
      <c r="C458" s="123"/>
      <c r="D458" s="123"/>
      <c r="E458" s="133"/>
      <c r="F458" s="133"/>
      <c r="G458" s="133"/>
      <c r="H458" s="133"/>
      <c r="I458" s="133"/>
      <c r="J458" s="133"/>
      <c r="K458" s="133"/>
      <c r="L458" s="133"/>
      <c r="M458" s="133"/>
    </row>
    <row r="459" spans="1:13" s="126" customFormat="1" ht="12.75">
      <c r="B459" s="122"/>
      <c r="C459" s="123"/>
      <c r="D459" s="124"/>
      <c r="E459" s="135"/>
      <c r="F459" s="125"/>
      <c r="G459" s="135"/>
      <c r="H459" s="135"/>
      <c r="I459" s="135"/>
      <c r="J459" s="135"/>
      <c r="K459" s="135"/>
      <c r="L459" s="135"/>
      <c r="M459" s="135"/>
    </row>
    <row r="460" spans="1:13" s="126" customFormat="1" ht="12.75">
      <c r="B460" s="122"/>
      <c r="C460" s="123"/>
      <c r="D460" s="124"/>
      <c r="E460" s="135"/>
      <c r="F460" s="125"/>
      <c r="G460" s="135"/>
      <c r="H460" s="135"/>
      <c r="I460" s="135"/>
      <c r="J460" s="135"/>
      <c r="K460" s="135"/>
      <c r="L460" s="135"/>
      <c r="M460" s="135"/>
    </row>
    <row r="461" spans="1:13" s="126" customFormat="1" ht="12.75">
      <c r="B461" s="122"/>
      <c r="C461" s="123"/>
      <c r="D461" s="124"/>
      <c r="E461" s="135"/>
      <c r="F461" s="125"/>
      <c r="G461" s="135"/>
      <c r="H461" s="135"/>
      <c r="I461" s="135"/>
      <c r="J461" s="135"/>
      <c r="K461" s="135"/>
      <c r="L461" s="135"/>
      <c r="M461" s="135"/>
    </row>
    <row r="462" spans="1:13" s="126" customFormat="1" ht="12.75">
      <c r="B462" s="122"/>
      <c r="C462" s="123"/>
      <c r="D462" s="124"/>
      <c r="E462" s="135"/>
      <c r="F462" s="125"/>
      <c r="G462" s="125"/>
      <c r="H462" s="125"/>
      <c r="I462" s="125"/>
      <c r="J462" s="125"/>
      <c r="K462" s="135"/>
      <c r="L462" s="125"/>
      <c r="M462" s="125"/>
    </row>
    <row r="463" spans="1:13" s="126" customFormat="1" ht="12.75">
      <c r="B463" s="122"/>
      <c r="C463" s="123"/>
      <c r="D463" s="124"/>
      <c r="E463" s="134"/>
      <c r="F463" s="125"/>
      <c r="G463" s="143"/>
      <c r="H463" s="146"/>
      <c r="I463" s="143"/>
      <c r="J463" s="143"/>
      <c r="K463" s="143"/>
      <c r="L463" s="143"/>
    </row>
    <row r="464" spans="1:13" s="126" customFormat="1" ht="12.75">
      <c r="B464" s="122"/>
      <c r="C464" s="123"/>
      <c r="D464" s="124"/>
      <c r="E464" s="135"/>
      <c r="F464" s="125"/>
      <c r="G464" s="135"/>
      <c r="H464" s="135"/>
      <c r="I464" s="135"/>
      <c r="J464" s="135"/>
      <c r="K464" s="135"/>
      <c r="L464" s="135"/>
      <c r="M464" s="135"/>
    </row>
    <row r="465" spans="1:13" s="126" customFormat="1" ht="15">
      <c r="B465" s="122"/>
      <c r="C465" s="123"/>
      <c r="D465" s="110"/>
      <c r="E465" s="110"/>
      <c r="F465" s="110"/>
      <c r="G465" s="127"/>
      <c r="H465" s="127"/>
      <c r="I465" s="127"/>
      <c r="J465" s="127"/>
      <c r="K465" s="127"/>
      <c r="L465" s="127"/>
      <c r="M465" s="127"/>
    </row>
    <row r="466" spans="1:13" s="130" customFormat="1" ht="15">
      <c r="A466" s="126"/>
      <c r="B466" s="136"/>
      <c r="C466" s="112"/>
      <c r="D466" s="129"/>
      <c r="E466" s="129"/>
      <c r="F466" s="129"/>
      <c r="G466" s="129"/>
      <c r="H466" s="129"/>
      <c r="I466" s="129"/>
      <c r="J466" s="129"/>
      <c r="K466" s="129"/>
      <c r="L466" s="129"/>
      <c r="M466" s="129"/>
    </row>
    <row r="467" spans="1:13" s="126" customFormat="1" ht="12.75">
      <c r="A467" s="130"/>
      <c r="B467" s="141"/>
      <c r="C467" s="123"/>
      <c r="D467" s="123"/>
      <c r="E467" s="123"/>
      <c r="F467" s="123"/>
      <c r="G467" s="123"/>
      <c r="H467" s="123"/>
      <c r="I467" s="123"/>
      <c r="J467" s="123"/>
      <c r="K467" s="123"/>
      <c r="L467" s="123"/>
      <c r="M467" s="123"/>
    </row>
    <row r="468" spans="1:13" s="126" customFormat="1" ht="12.75">
      <c r="B468" s="122"/>
      <c r="C468" s="123"/>
      <c r="D468" s="123"/>
      <c r="E468" s="123"/>
      <c r="F468" s="123"/>
      <c r="G468" s="123"/>
      <c r="H468" s="123"/>
      <c r="I468" s="123"/>
      <c r="J468" s="123"/>
      <c r="K468" s="123"/>
      <c r="L468" s="123"/>
      <c r="M468" s="123"/>
    </row>
    <row r="469" spans="1:13" s="126" customFormat="1" ht="12.75" hidden="1">
      <c r="B469" s="139"/>
      <c r="C469" s="123"/>
      <c r="D469" s="123"/>
      <c r="E469" s="123"/>
      <c r="F469" s="123"/>
      <c r="G469" s="123"/>
      <c r="H469" s="123"/>
      <c r="I469" s="133"/>
      <c r="J469" s="123"/>
      <c r="K469" s="123"/>
      <c r="L469" s="123"/>
      <c r="M469" s="123"/>
    </row>
    <row r="470" spans="1:13" s="126" customFormat="1" ht="12.75" hidden="1">
      <c r="B470" s="122"/>
      <c r="C470" s="123"/>
      <c r="D470" s="123"/>
      <c r="E470" s="133"/>
      <c r="F470" s="133"/>
      <c r="G470" s="133"/>
      <c r="H470" s="133"/>
      <c r="I470" s="133"/>
      <c r="J470" s="119"/>
      <c r="K470" s="133"/>
      <c r="L470" s="123"/>
      <c r="M470" s="133"/>
    </row>
    <row r="471" spans="1:13" s="126" customFormat="1" ht="12.75" hidden="1">
      <c r="B471" s="122"/>
      <c r="C471" s="133"/>
      <c r="D471" s="133"/>
      <c r="E471" s="133"/>
      <c r="F471" s="133"/>
      <c r="G471" s="133"/>
      <c r="H471" s="133"/>
      <c r="I471" s="133"/>
      <c r="J471" s="119"/>
      <c r="K471" s="133"/>
      <c r="L471" s="133"/>
      <c r="M471" s="133"/>
    </row>
    <row r="472" spans="1:13" s="126" customFormat="1" ht="12.75" hidden="1">
      <c r="B472" s="122"/>
      <c r="C472" s="123"/>
      <c r="D472" s="123"/>
      <c r="E472" s="133"/>
      <c r="F472" s="133"/>
      <c r="G472" s="133"/>
      <c r="H472" s="133"/>
      <c r="I472" s="133"/>
      <c r="J472" s="133"/>
      <c r="K472" s="133"/>
      <c r="L472" s="133"/>
      <c r="M472" s="133"/>
    </row>
    <row r="473" spans="1:13" s="126" customFormat="1" ht="12.75" hidden="1">
      <c r="B473" s="122"/>
      <c r="C473" s="123"/>
      <c r="D473" s="124"/>
      <c r="E473" s="135"/>
      <c r="F473" s="125"/>
      <c r="G473" s="135"/>
      <c r="H473" s="135"/>
      <c r="I473" s="135"/>
      <c r="J473" s="135"/>
      <c r="K473" s="135"/>
      <c r="L473" s="135"/>
      <c r="M473" s="135"/>
    </row>
    <row r="474" spans="1:13" s="126" customFormat="1" ht="12.75" hidden="1">
      <c r="B474" s="122"/>
      <c r="C474" s="123"/>
      <c r="D474" s="124"/>
      <c r="E474" s="135"/>
      <c r="F474" s="125"/>
      <c r="G474" s="135"/>
      <c r="H474" s="135"/>
      <c r="I474" s="135"/>
      <c r="J474" s="135"/>
      <c r="K474" s="135"/>
      <c r="L474" s="135"/>
      <c r="M474" s="135"/>
    </row>
    <row r="475" spans="1:13" s="126" customFormat="1" ht="12.75" hidden="1">
      <c r="B475" s="122"/>
      <c r="C475" s="123"/>
      <c r="D475" s="124"/>
      <c r="E475" s="135"/>
      <c r="F475" s="125"/>
      <c r="G475" s="135"/>
      <c r="H475" s="135"/>
      <c r="I475" s="135"/>
      <c r="J475" s="135"/>
      <c r="K475" s="135"/>
      <c r="L475" s="135"/>
      <c r="M475" s="135"/>
    </row>
    <row r="476" spans="1:13" s="126" customFormat="1" ht="12.75" hidden="1">
      <c r="B476" s="122"/>
      <c r="C476" s="123"/>
      <c r="D476" s="124"/>
      <c r="E476" s="135"/>
      <c r="F476" s="125"/>
      <c r="G476" s="125"/>
      <c r="H476" s="125"/>
      <c r="I476" s="125"/>
      <c r="J476" s="125"/>
      <c r="K476" s="135"/>
      <c r="L476" s="125"/>
      <c r="M476" s="125"/>
    </row>
    <row r="477" spans="1:13" s="126" customFormat="1" ht="12.75" hidden="1">
      <c r="B477" s="122"/>
      <c r="C477" s="123"/>
      <c r="D477" s="124"/>
      <c r="E477" s="135"/>
      <c r="F477" s="125"/>
      <c r="G477" s="135"/>
      <c r="H477" s="135"/>
      <c r="I477" s="135"/>
      <c r="J477" s="135"/>
      <c r="K477" s="135"/>
      <c r="L477" s="135"/>
      <c r="M477" s="135"/>
    </row>
    <row r="478" spans="1:13" s="126" customFormat="1" ht="15" hidden="1">
      <c r="B478" s="122"/>
      <c r="C478" s="123"/>
      <c r="D478" s="110"/>
      <c r="E478" s="110"/>
      <c r="F478" s="110"/>
      <c r="G478" s="127"/>
      <c r="H478" s="127"/>
      <c r="I478" s="127"/>
      <c r="J478" s="127"/>
      <c r="K478" s="127"/>
      <c r="L478" s="127"/>
      <c r="M478" s="127"/>
    </row>
    <row r="479" spans="1:13" s="130" customFormat="1" ht="15" hidden="1">
      <c r="A479" s="126"/>
      <c r="B479" s="136"/>
      <c r="C479" s="112"/>
      <c r="D479" s="129"/>
      <c r="E479" s="129"/>
      <c r="F479" s="129"/>
      <c r="G479" s="129"/>
      <c r="H479" s="129"/>
      <c r="I479" s="129"/>
      <c r="J479" s="129"/>
      <c r="K479" s="129"/>
      <c r="L479" s="129"/>
      <c r="M479" s="129"/>
    </row>
    <row r="480" spans="1:13" s="130" customFormat="1" ht="12.75" hidden="1">
      <c r="A480" s="126"/>
      <c r="B480" s="136"/>
      <c r="C480" s="112"/>
      <c r="D480" s="112"/>
      <c r="E480" s="112"/>
      <c r="F480" s="112"/>
      <c r="G480" s="112"/>
      <c r="H480" s="112"/>
      <c r="I480" s="112"/>
      <c r="J480" s="112"/>
      <c r="K480" s="112"/>
      <c r="L480" s="112"/>
      <c r="M480" s="112"/>
    </row>
    <row r="481" spans="1:13" s="130" customFormat="1" ht="12.75" hidden="1">
      <c r="A481" s="126"/>
      <c r="B481" s="136"/>
      <c r="C481" s="112"/>
      <c r="D481" s="112"/>
      <c r="E481" s="112"/>
      <c r="F481" s="112"/>
      <c r="G481" s="112"/>
      <c r="H481" s="112"/>
      <c r="I481" s="112"/>
      <c r="J481" s="112"/>
      <c r="K481" s="112"/>
      <c r="L481" s="112"/>
      <c r="M481" s="112"/>
    </row>
    <row r="482" spans="1:13" s="126" customFormat="1" ht="12.75">
      <c r="B482" s="139"/>
      <c r="C482" s="123"/>
      <c r="D482" s="123"/>
      <c r="E482" s="123"/>
      <c r="F482" s="123"/>
      <c r="G482" s="123"/>
      <c r="H482" s="123"/>
      <c r="I482" s="133"/>
      <c r="J482" s="123"/>
      <c r="K482" s="123"/>
      <c r="L482" s="123"/>
      <c r="M482" s="123"/>
    </row>
    <row r="483" spans="1:13" s="126" customFormat="1" ht="12.75">
      <c r="B483" s="122"/>
      <c r="C483" s="123"/>
      <c r="D483" s="123"/>
      <c r="E483" s="133"/>
      <c r="F483" s="133"/>
      <c r="G483" s="133"/>
      <c r="H483" s="133"/>
      <c r="I483" s="133"/>
      <c r="J483" s="119"/>
      <c r="K483" s="133"/>
      <c r="L483" s="123"/>
      <c r="M483" s="133"/>
    </row>
    <row r="484" spans="1:13" s="126" customFormat="1" ht="12.75">
      <c r="B484" s="122"/>
      <c r="C484" s="133"/>
      <c r="D484" s="133"/>
      <c r="E484" s="133"/>
      <c r="F484" s="133"/>
      <c r="G484" s="133"/>
      <c r="H484" s="133"/>
      <c r="I484" s="133"/>
      <c r="J484" s="119"/>
      <c r="K484" s="133"/>
      <c r="L484" s="133"/>
      <c r="M484" s="133"/>
    </row>
    <row r="485" spans="1:13" s="126" customFormat="1" ht="12.75">
      <c r="B485" s="122"/>
      <c r="C485" s="123"/>
      <c r="D485" s="123"/>
      <c r="E485" s="133"/>
      <c r="F485" s="133"/>
      <c r="G485" s="133"/>
      <c r="H485" s="133"/>
      <c r="I485" s="133"/>
      <c r="J485" s="133"/>
      <c r="K485" s="133"/>
      <c r="L485" s="133"/>
      <c r="M485" s="133"/>
    </row>
    <row r="486" spans="1:13" s="126" customFormat="1" ht="12.75">
      <c r="B486" s="122"/>
      <c r="C486" s="123"/>
      <c r="D486" s="124"/>
      <c r="E486" s="135"/>
      <c r="F486" s="125"/>
      <c r="G486" s="135"/>
      <c r="H486" s="135"/>
      <c r="I486" s="135"/>
      <c r="J486" s="135"/>
      <c r="K486" s="135"/>
      <c r="L486" s="135"/>
      <c r="M486" s="135"/>
    </row>
    <row r="487" spans="1:13" s="126" customFormat="1" ht="12.75">
      <c r="B487" s="122"/>
      <c r="C487" s="123"/>
      <c r="D487" s="124"/>
      <c r="E487" s="135"/>
      <c r="F487" s="125"/>
      <c r="G487" s="135"/>
      <c r="H487" s="135"/>
      <c r="I487" s="135"/>
      <c r="J487" s="135"/>
      <c r="K487" s="135"/>
      <c r="L487" s="135"/>
      <c r="M487" s="135"/>
    </row>
    <row r="488" spans="1:13" s="126" customFormat="1" ht="12.75">
      <c r="B488" s="122"/>
      <c r="C488" s="123"/>
      <c r="D488" s="124"/>
      <c r="E488" s="135"/>
      <c r="F488" s="125"/>
      <c r="G488" s="135"/>
      <c r="H488" s="135"/>
      <c r="I488" s="135"/>
      <c r="J488" s="135"/>
      <c r="K488" s="135"/>
      <c r="L488" s="135"/>
      <c r="M488" s="135"/>
    </row>
    <row r="489" spans="1:13" s="126" customFormat="1" ht="12.75">
      <c r="B489" s="122"/>
      <c r="C489" s="123"/>
      <c r="D489" s="124"/>
      <c r="E489" s="135"/>
      <c r="F489" s="125"/>
      <c r="G489" s="125"/>
      <c r="H489" s="125"/>
      <c r="I489" s="125"/>
      <c r="J489" s="125"/>
      <c r="K489" s="135"/>
      <c r="L489" s="125"/>
      <c r="M489" s="125"/>
    </row>
    <row r="490" spans="1:13" s="126" customFormat="1" ht="12.75">
      <c r="B490" s="122"/>
      <c r="C490" s="123"/>
      <c r="D490" s="124"/>
      <c r="E490" s="134"/>
      <c r="F490" s="125"/>
      <c r="G490" s="143"/>
      <c r="H490" s="146"/>
      <c r="I490" s="143"/>
      <c r="J490" s="143"/>
      <c r="K490" s="143"/>
      <c r="L490" s="143"/>
    </row>
    <row r="491" spans="1:13" s="126" customFormat="1" ht="12.75">
      <c r="B491" s="122"/>
      <c r="C491" s="123"/>
      <c r="D491" s="124"/>
      <c r="E491" s="135"/>
      <c r="F491" s="125"/>
      <c r="G491" s="135"/>
      <c r="H491" s="135"/>
      <c r="I491" s="135"/>
      <c r="J491" s="135"/>
      <c r="K491" s="135"/>
      <c r="L491" s="135"/>
      <c r="M491" s="135"/>
    </row>
    <row r="492" spans="1:13" s="126" customFormat="1" ht="15">
      <c r="B492" s="122"/>
      <c r="C492" s="123"/>
      <c r="D492" s="110"/>
      <c r="E492" s="110"/>
      <c r="F492" s="110"/>
      <c r="G492" s="127"/>
      <c r="H492" s="127"/>
      <c r="I492" s="127"/>
      <c r="J492" s="127"/>
      <c r="K492" s="127"/>
      <c r="L492" s="127"/>
      <c r="M492" s="127"/>
    </row>
    <row r="493" spans="1:13" s="130" customFormat="1" ht="15">
      <c r="A493" s="126"/>
      <c r="B493" s="136"/>
      <c r="C493" s="112"/>
      <c r="D493" s="129"/>
      <c r="E493" s="129"/>
      <c r="F493" s="129"/>
      <c r="G493" s="129"/>
      <c r="H493" s="129"/>
      <c r="I493" s="129"/>
      <c r="J493" s="129"/>
      <c r="K493" s="129"/>
      <c r="L493" s="129"/>
      <c r="M493" s="129"/>
    </row>
    <row r="494" spans="1:13" s="126" customFormat="1" ht="12.75">
      <c r="A494" s="130"/>
      <c r="B494" s="141"/>
      <c r="C494" s="123"/>
      <c r="D494" s="123"/>
      <c r="E494" s="123"/>
      <c r="F494" s="123"/>
      <c r="G494" s="123"/>
      <c r="H494" s="123"/>
      <c r="I494" s="123"/>
      <c r="J494" s="123"/>
      <c r="K494" s="123"/>
      <c r="L494" s="123"/>
      <c r="M494" s="123"/>
    </row>
    <row r="495" spans="1:13" s="126" customFormat="1" ht="12.75">
      <c r="B495" s="141"/>
      <c r="C495" s="123"/>
      <c r="D495" s="123"/>
      <c r="E495" s="123"/>
      <c r="F495" s="123"/>
      <c r="G495" s="123"/>
      <c r="H495" s="123"/>
      <c r="I495" s="123"/>
      <c r="J495" s="123"/>
      <c r="K495" s="123"/>
      <c r="L495" s="123"/>
      <c r="M495" s="123"/>
    </row>
    <row r="496" spans="1:13" s="126" customFormat="1" ht="12.75">
      <c r="B496" s="139"/>
      <c r="C496" s="123"/>
      <c r="D496" s="123"/>
      <c r="E496" s="123"/>
      <c r="F496" s="123"/>
      <c r="G496" s="123"/>
      <c r="H496" s="123"/>
      <c r="I496" s="133"/>
      <c r="J496" s="123"/>
      <c r="K496" s="123"/>
      <c r="L496" s="123"/>
      <c r="M496" s="123"/>
    </row>
    <row r="497" spans="1:13" s="126" customFormat="1" ht="12.75">
      <c r="B497" s="122"/>
      <c r="C497" s="123"/>
      <c r="D497" s="123"/>
      <c r="E497" s="133"/>
      <c r="F497" s="133"/>
      <c r="G497" s="133"/>
      <c r="H497" s="133"/>
      <c r="I497" s="133"/>
      <c r="J497" s="119"/>
      <c r="K497" s="133"/>
      <c r="L497" s="123"/>
      <c r="M497" s="133"/>
    </row>
    <row r="498" spans="1:13" s="126" customFormat="1" ht="12.75">
      <c r="B498" s="122"/>
      <c r="C498" s="133"/>
      <c r="D498" s="133"/>
      <c r="E498" s="133"/>
      <c r="F498" s="133"/>
      <c r="G498" s="133"/>
      <c r="H498" s="133"/>
      <c r="I498" s="133"/>
      <c r="J498" s="119"/>
      <c r="K498" s="133"/>
      <c r="L498" s="133"/>
      <c r="M498" s="133"/>
    </row>
    <row r="499" spans="1:13" s="126" customFormat="1" ht="12.75">
      <c r="B499" s="122"/>
      <c r="C499" s="123"/>
      <c r="D499" s="123"/>
      <c r="E499" s="133"/>
      <c r="F499" s="133"/>
      <c r="G499" s="133"/>
      <c r="H499" s="133"/>
      <c r="I499" s="133"/>
      <c r="J499" s="133"/>
      <c r="K499" s="133"/>
      <c r="L499" s="133"/>
      <c r="M499" s="133"/>
    </row>
    <row r="500" spans="1:13" s="126" customFormat="1" ht="12.75">
      <c r="B500" s="122"/>
      <c r="C500" s="123"/>
      <c r="D500" s="124"/>
      <c r="E500" s="135"/>
      <c r="F500" s="125"/>
      <c r="G500" s="135"/>
      <c r="H500" s="135"/>
      <c r="I500" s="135"/>
      <c r="J500" s="135"/>
      <c r="K500" s="135"/>
      <c r="L500" s="135"/>
      <c r="M500" s="135"/>
    </row>
    <row r="501" spans="1:13" s="126" customFormat="1" ht="12.75">
      <c r="B501" s="122"/>
      <c r="C501" s="123"/>
      <c r="D501" s="124"/>
      <c r="E501" s="135"/>
      <c r="F501" s="125"/>
      <c r="G501" s="135"/>
      <c r="H501" s="135"/>
      <c r="I501" s="135"/>
      <c r="J501" s="135"/>
      <c r="K501" s="135"/>
      <c r="L501" s="135"/>
      <c r="M501" s="135"/>
    </row>
    <row r="502" spans="1:13" s="126" customFormat="1" ht="12.75">
      <c r="B502" s="122"/>
      <c r="C502" s="123"/>
      <c r="D502" s="124"/>
      <c r="E502" s="135"/>
      <c r="F502" s="125"/>
      <c r="G502" s="135"/>
      <c r="H502" s="135"/>
      <c r="I502" s="135"/>
      <c r="J502" s="135"/>
      <c r="K502" s="135"/>
      <c r="L502" s="135"/>
      <c r="M502" s="135"/>
    </row>
    <row r="503" spans="1:13" s="126" customFormat="1" ht="12.75">
      <c r="B503" s="122"/>
      <c r="C503" s="123"/>
      <c r="D503" s="124"/>
      <c r="E503" s="135"/>
      <c r="F503" s="125"/>
      <c r="G503" s="125"/>
      <c r="H503" s="125"/>
      <c r="I503" s="125"/>
      <c r="J503" s="125"/>
      <c r="K503" s="135"/>
      <c r="L503" s="125"/>
      <c r="M503" s="125"/>
    </row>
    <row r="504" spans="1:13" s="126" customFormat="1" ht="12.75">
      <c r="B504" s="122"/>
      <c r="C504" s="123"/>
      <c r="D504" s="124"/>
      <c r="E504" s="134"/>
      <c r="F504" s="125"/>
      <c r="G504" s="143"/>
      <c r="H504" s="146"/>
      <c r="I504" s="143"/>
      <c r="J504" s="143"/>
      <c r="K504" s="143"/>
      <c r="L504" s="143"/>
    </row>
    <row r="505" spans="1:13" s="126" customFormat="1" ht="12.75">
      <c r="B505" s="122"/>
      <c r="C505" s="123"/>
      <c r="D505" s="124"/>
      <c r="E505" s="135"/>
      <c r="F505" s="125"/>
      <c r="G505" s="135"/>
      <c r="H505" s="135"/>
      <c r="I505" s="135"/>
      <c r="J505" s="135"/>
      <c r="K505" s="135"/>
      <c r="L505" s="135"/>
      <c r="M505" s="135"/>
    </row>
    <row r="506" spans="1:13" s="126" customFormat="1" ht="15">
      <c r="B506" s="122"/>
      <c r="C506" s="123"/>
      <c r="D506" s="110"/>
      <c r="E506" s="110"/>
      <c r="F506" s="110"/>
      <c r="G506" s="127"/>
      <c r="H506" s="127"/>
      <c r="I506" s="127"/>
      <c r="J506" s="127"/>
      <c r="K506" s="127"/>
      <c r="L506" s="127"/>
      <c r="M506" s="127"/>
    </row>
    <row r="507" spans="1:13" s="130" customFormat="1" ht="15">
      <c r="A507" s="126"/>
      <c r="B507" s="136"/>
      <c r="C507" s="112"/>
      <c r="D507" s="129"/>
      <c r="E507" s="129"/>
      <c r="F507" s="129"/>
      <c r="G507" s="129"/>
      <c r="H507" s="129"/>
      <c r="I507" s="129"/>
      <c r="J507" s="129"/>
      <c r="K507" s="129"/>
      <c r="L507" s="129"/>
      <c r="M507" s="129"/>
    </row>
    <row r="508" spans="1:13" s="126" customFormat="1" ht="12.75">
      <c r="A508" s="130"/>
      <c r="B508" s="141"/>
      <c r="C508" s="123"/>
      <c r="D508" s="123"/>
      <c r="E508" s="123"/>
      <c r="F508" s="123"/>
      <c r="G508" s="123"/>
      <c r="H508" s="123"/>
      <c r="I508" s="123"/>
      <c r="J508" s="123"/>
      <c r="K508" s="123"/>
      <c r="L508" s="123"/>
      <c r="M508" s="123"/>
    </row>
    <row r="509" spans="1:13" s="126" customFormat="1" ht="12.75">
      <c r="B509" s="141"/>
      <c r="C509" s="123"/>
      <c r="D509" s="123"/>
      <c r="E509" s="123"/>
      <c r="F509" s="123"/>
      <c r="G509" s="123"/>
      <c r="H509" s="123"/>
      <c r="I509" s="123"/>
      <c r="J509" s="123"/>
      <c r="K509" s="123"/>
      <c r="L509" s="123"/>
      <c r="M509" s="123"/>
    </row>
    <row r="510" spans="1:13" s="126" customFormat="1" ht="12.75">
      <c r="B510" s="139"/>
      <c r="C510" s="123"/>
      <c r="D510" s="123"/>
      <c r="E510" s="123"/>
      <c r="F510" s="123"/>
      <c r="G510" s="123"/>
      <c r="H510" s="123"/>
      <c r="I510" s="133"/>
      <c r="J510" s="123"/>
      <c r="K510" s="123"/>
      <c r="L510" s="123"/>
      <c r="M510" s="123"/>
    </row>
    <row r="511" spans="1:13" s="126" customFormat="1" ht="12.75">
      <c r="B511" s="122"/>
      <c r="C511" s="123"/>
      <c r="D511" s="123"/>
      <c r="E511" s="133"/>
      <c r="F511" s="133"/>
      <c r="G511" s="133"/>
      <c r="H511" s="133"/>
      <c r="I511" s="133"/>
      <c r="J511" s="119"/>
      <c r="K511" s="133"/>
      <c r="L511" s="123"/>
      <c r="M511" s="133"/>
    </row>
    <row r="512" spans="1:13" s="126" customFormat="1" ht="12.75">
      <c r="B512" s="122"/>
      <c r="C512" s="133"/>
      <c r="D512" s="133"/>
      <c r="E512" s="133"/>
      <c r="F512" s="133"/>
      <c r="G512" s="133"/>
      <c r="H512" s="133"/>
      <c r="I512" s="133"/>
      <c r="J512" s="119"/>
      <c r="K512" s="133"/>
      <c r="L512" s="133"/>
      <c r="M512" s="133"/>
    </row>
    <row r="513" spans="1:13" s="126" customFormat="1" ht="12.75">
      <c r="B513" s="122"/>
      <c r="C513" s="123"/>
      <c r="D513" s="123"/>
      <c r="E513" s="133"/>
      <c r="F513" s="133"/>
      <c r="G513" s="133"/>
      <c r="H513" s="133"/>
      <c r="I513" s="133"/>
      <c r="J513" s="133"/>
      <c r="K513" s="133"/>
      <c r="L513" s="133"/>
      <c r="M513" s="133"/>
    </row>
    <row r="514" spans="1:13" s="126" customFormat="1" ht="12.75">
      <c r="B514" s="122"/>
      <c r="C514" s="123"/>
      <c r="D514" s="124"/>
      <c r="E514" s="135"/>
      <c r="F514" s="125"/>
      <c r="G514" s="135"/>
      <c r="H514" s="135"/>
      <c r="I514" s="135"/>
      <c r="J514" s="135"/>
      <c r="K514" s="135"/>
      <c r="L514" s="135"/>
      <c r="M514" s="135"/>
    </row>
    <row r="515" spans="1:13" s="126" customFormat="1" ht="12.75">
      <c r="B515" s="122"/>
      <c r="C515" s="123"/>
      <c r="D515" s="124"/>
      <c r="E515" s="135"/>
      <c r="F515" s="125"/>
      <c r="G515" s="135"/>
      <c r="H515" s="135"/>
      <c r="I515" s="135"/>
      <c r="J515" s="135"/>
      <c r="K515" s="135"/>
      <c r="L515" s="135"/>
      <c r="M515" s="135"/>
    </row>
    <row r="516" spans="1:13" s="126" customFormat="1" ht="12.75">
      <c r="B516" s="122"/>
      <c r="C516" s="123"/>
      <c r="D516" s="124"/>
      <c r="E516" s="135"/>
      <c r="F516" s="125"/>
      <c r="G516" s="135"/>
      <c r="H516" s="135"/>
      <c r="I516" s="135"/>
      <c r="J516" s="135"/>
      <c r="K516" s="135"/>
      <c r="L516" s="135"/>
      <c r="M516" s="135"/>
    </row>
    <row r="517" spans="1:13" s="126" customFormat="1" ht="12.75">
      <c r="B517" s="122"/>
      <c r="C517" s="123"/>
      <c r="D517" s="124"/>
      <c r="E517" s="135"/>
      <c r="F517" s="125"/>
      <c r="G517" s="125"/>
      <c r="H517" s="125"/>
      <c r="I517" s="125"/>
      <c r="J517" s="125"/>
      <c r="K517" s="135"/>
      <c r="L517" s="125"/>
      <c r="M517" s="125"/>
    </row>
    <row r="518" spans="1:13" s="126" customFormat="1" ht="12.75">
      <c r="B518" s="122"/>
      <c r="C518" s="123"/>
      <c r="D518" s="124"/>
      <c r="E518" s="134"/>
      <c r="F518" s="125"/>
      <c r="G518" s="143"/>
      <c r="H518" s="146"/>
      <c r="I518" s="143"/>
      <c r="J518" s="143"/>
      <c r="K518" s="143"/>
      <c r="L518" s="143"/>
    </row>
    <row r="519" spans="1:13" s="126" customFormat="1" ht="12.75">
      <c r="B519" s="122"/>
      <c r="C519" s="123"/>
      <c r="D519" s="124"/>
      <c r="E519" s="135"/>
      <c r="F519" s="125"/>
      <c r="G519" s="135"/>
      <c r="H519" s="135"/>
      <c r="I519" s="135"/>
      <c r="J519" s="135"/>
      <c r="K519" s="135"/>
      <c r="L519" s="135"/>
      <c r="M519" s="135"/>
    </row>
    <row r="520" spans="1:13" s="126" customFormat="1" ht="15">
      <c r="B520" s="122"/>
      <c r="C520" s="123"/>
      <c r="D520" s="110"/>
      <c r="E520" s="110"/>
      <c r="F520" s="110"/>
      <c r="G520" s="127"/>
      <c r="H520" s="127"/>
      <c r="I520" s="127"/>
      <c r="J520" s="127"/>
      <c r="K520" s="127"/>
      <c r="L520" s="127"/>
      <c r="M520" s="127"/>
    </row>
    <row r="521" spans="1:13" s="130" customFormat="1" ht="15">
      <c r="A521" s="126"/>
      <c r="B521" s="136"/>
      <c r="C521" s="112"/>
      <c r="D521" s="129"/>
      <c r="E521" s="129"/>
      <c r="F521" s="129"/>
      <c r="G521" s="129"/>
      <c r="H521" s="129"/>
      <c r="I521" s="129"/>
      <c r="J521" s="129"/>
      <c r="K521" s="129"/>
      <c r="L521" s="129"/>
      <c r="M521" s="129"/>
    </row>
    <row r="522" spans="1:13" s="126" customFormat="1" ht="12.75">
      <c r="A522" s="130"/>
      <c r="B522" s="122"/>
      <c r="C522" s="123"/>
      <c r="D522" s="123"/>
      <c r="E522" s="123"/>
      <c r="F522" s="123"/>
      <c r="G522" s="123"/>
      <c r="H522" s="123"/>
      <c r="I522" s="123"/>
      <c r="J522" s="123"/>
      <c r="K522" s="123"/>
      <c r="L522" s="123"/>
      <c r="M522" s="123"/>
    </row>
    <row r="523" spans="1:13" s="126" customFormat="1" ht="12.75">
      <c r="B523" s="122"/>
      <c r="C523" s="123"/>
      <c r="D523" s="123"/>
      <c r="E523" s="123"/>
      <c r="F523" s="123"/>
      <c r="G523" s="123"/>
      <c r="H523" s="123"/>
      <c r="I523" s="123"/>
      <c r="J523" s="123"/>
      <c r="K523" s="123"/>
      <c r="L523" s="123"/>
      <c r="M523" s="123"/>
    </row>
    <row r="524" spans="1:13" s="126" customFormat="1" ht="12.75">
      <c r="B524" s="139"/>
      <c r="C524" s="123"/>
      <c r="D524" s="123"/>
      <c r="E524" s="123"/>
      <c r="F524" s="123"/>
      <c r="G524" s="123"/>
      <c r="H524" s="123"/>
      <c r="I524" s="133"/>
      <c r="J524" s="123"/>
      <c r="K524" s="123"/>
      <c r="L524" s="123"/>
      <c r="M524" s="123"/>
    </row>
    <row r="525" spans="1:13" s="126" customFormat="1" ht="12.75">
      <c r="B525" s="122"/>
      <c r="C525" s="123"/>
      <c r="D525" s="123"/>
      <c r="E525" s="133"/>
      <c r="F525" s="133"/>
      <c r="G525" s="133"/>
      <c r="H525" s="133"/>
      <c r="I525" s="133"/>
      <c r="J525" s="119"/>
      <c r="K525" s="133"/>
      <c r="L525" s="123"/>
      <c r="M525" s="133"/>
    </row>
    <row r="526" spans="1:13" s="126" customFormat="1" ht="12.75">
      <c r="B526" s="122"/>
      <c r="C526" s="133"/>
      <c r="D526" s="133"/>
      <c r="E526" s="133"/>
      <c r="F526" s="133"/>
      <c r="G526" s="133"/>
      <c r="H526" s="133"/>
      <c r="I526" s="133"/>
      <c r="J526" s="119"/>
      <c r="K526" s="133"/>
      <c r="L526" s="133"/>
      <c r="M526" s="133"/>
    </row>
    <row r="527" spans="1:13" s="126" customFormat="1" ht="12.75">
      <c r="B527" s="122"/>
      <c r="C527" s="123"/>
      <c r="D527" s="123"/>
      <c r="E527" s="133"/>
      <c r="F527" s="133"/>
      <c r="G527" s="133"/>
      <c r="H527" s="133"/>
      <c r="I527" s="133"/>
      <c r="J527" s="133"/>
      <c r="K527" s="133"/>
      <c r="L527" s="133"/>
      <c r="M527" s="133"/>
    </row>
    <row r="528" spans="1:13" s="126" customFormat="1" ht="12.75">
      <c r="B528" s="122"/>
      <c r="C528" s="123"/>
      <c r="D528" s="124"/>
      <c r="E528" s="135"/>
      <c r="F528" s="125"/>
      <c r="G528" s="135"/>
      <c r="H528" s="135"/>
      <c r="I528" s="135"/>
      <c r="J528" s="135"/>
      <c r="K528" s="135"/>
      <c r="L528" s="135"/>
      <c r="M528" s="135"/>
    </row>
    <row r="529" spans="1:13" s="126" customFormat="1" ht="12.75">
      <c r="B529" s="122"/>
      <c r="C529" s="123"/>
      <c r="D529" s="124"/>
      <c r="E529" s="135"/>
      <c r="F529" s="125"/>
      <c r="G529" s="135"/>
      <c r="H529" s="135"/>
      <c r="I529" s="135"/>
      <c r="J529" s="135"/>
      <c r="K529" s="135"/>
      <c r="L529" s="135"/>
      <c r="M529" s="135"/>
    </row>
    <row r="530" spans="1:13" s="126" customFormat="1" ht="12.75">
      <c r="B530" s="122"/>
      <c r="C530" s="123"/>
      <c r="D530" s="124"/>
      <c r="E530" s="135"/>
      <c r="F530" s="125"/>
      <c r="G530" s="135"/>
      <c r="H530" s="135"/>
      <c r="I530" s="135"/>
      <c r="J530" s="135"/>
      <c r="K530" s="135"/>
      <c r="L530" s="135"/>
      <c r="M530" s="135"/>
    </row>
    <row r="531" spans="1:13" s="126" customFormat="1" ht="12.75">
      <c r="B531" s="122"/>
      <c r="C531" s="123"/>
      <c r="D531" s="124"/>
      <c r="E531" s="135"/>
      <c r="F531" s="125"/>
      <c r="G531" s="125"/>
      <c r="H531" s="125"/>
      <c r="I531" s="125"/>
      <c r="J531" s="125"/>
      <c r="K531" s="135"/>
      <c r="L531" s="125"/>
      <c r="M531" s="125"/>
    </row>
    <row r="532" spans="1:13" s="126" customFormat="1" ht="12.75">
      <c r="B532" s="122"/>
      <c r="C532" s="123"/>
      <c r="D532" s="124"/>
      <c r="E532" s="134"/>
      <c r="F532" s="125"/>
      <c r="G532" s="143"/>
      <c r="H532" s="146"/>
      <c r="I532" s="143"/>
      <c r="J532" s="143"/>
      <c r="K532" s="143"/>
      <c r="L532" s="143"/>
    </row>
    <row r="533" spans="1:13" s="126" customFormat="1" ht="12.75">
      <c r="B533" s="122"/>
      <c r="C533" s="123"/>
      <c r="D533" s="124"/>
      <c r="E533" s="135"/>
      <c r="F533" s="125"/>
      <c r="G533" s="135"/>
      <c r="H533" s="135"/>
      <c r="I533" s="135"/>
      <c r="J533" s="135"/>
      <c r="K533" s="135"/>
      <c r="L533" s="135"/>
      <c r="M533" s="135"/>
    </row>
    <row r="534" spans="1:13" s="126" customFormat="1" ht="15">
      <c r="B534" s="122"/>
      <c r="C534" s="123"/>
      <c r="D534" s="110"/>
      <c r="E534" s="110"/>
      <c r="F534" s="110"/>
      <c r="G534" s="127"/>
      <c r="H534" s="127"/>
      <c r="I534" s="127"/>
      <c r="J534" s="127"/>
      <c r="K534" s="127"/>
      <c r="L534" s="127"/>
      <c r="M534" s="127"/>
    </row>
    <row r="535" spans="1:13" s="130" customFormat="1" ht="15">
      <c r="A535" s="126"/>
      <c r="B535" s="136"/>
      <c r="C535" s="112"/>
      <c r="D535" s="129"/>
      <c r="E535" s="129"/>
      <c r="F535" s="129"/>
      <c r="G535" s="129"/>
      <c r="H535" s="129"/>
      <c r="I535" s="129"/>
      <c r="J535" s="129"/>
      <c r="K535" s="129"/>
      <c r="L535" s="129"/>
      <c r="M535" s="129"/>
    </row>
    <row r="536" spans="1:13" s="126" customFormat="1" ht="12.75">
      <c r="A536" s="130"/>
      <c r="B536" s="122"/>
      <c r="C536" s="123"/>
      <c r="D536" s="123"/>
      <c r="E536" s="123"/>
      <c r="F536" s="123"/>
      <c r="G536" s="123"/>
      <c r="H536" s="123"/>
      <c r="I536" s="123"/>
      <c r="J536" s="123"/>
      <c r="K536" s="123"/>
      <c r="L536" s="123"/>
      <c r="M536" s="123"/>
    </row>
    <row r="537" spans="1:13" s="126" customFormat="1" ht="12.75">
      <c r="B537" s="122"/>
      <c r="C537" s="123"/>
      <c r="D537" s="123"/>
      <c r="E537" s="123"/>
      <c r="F537" s="123"/>
      <c r="G537" s="123"/>
      <c r="H537" s="123"/>
      <c r="I537" s="123"/>
      <c r="J537" s="123"/>
      <c r="K537" s="123"/>
      <c r="L537" s="123"/>
      <c r="M537" s="123"/>
    </row>
    <row r="538" spans="1:13" s="126" customFormat="1" ht="12.75">
      <c r="B538" s="139"/>
      <c r="C538" s="123"/>
      <c r="D538" s="123"/>
      <c r="E538" s="123"/>
      <c r="F538" s="123"/>
      <c r="G538" s="123"/>
      <c r="H538" s="123"/>
      <c r="I538" s="133"/>
      <c r="J538" s="123"/>
      <c r="K538" s="123"/>
      <c r="L538" s="123"/>
      <c r="M538" s="123"/>
    </row>
    <row r="539" spans="1:13" s="126" customFormat="1" ht="12.75">
      <c r="B539" s="122"/>
      <c r="C539" s="123"/>
      <c r="D539" s="123"/>
      <c r="E539" s="133"/>
      <c r="F539" s="133"/>
      <c r="G539" s="133"/>
      <c r="H539" s="133"/>
      <c r="I539" s="133"/>
      <c r="J539" s="119"/>
      <c r="K539" s="133"/>
      <c r="L539" s="123"/>
      <c r="M539" s="133"/>
    </row>
    <row r="540" spans="1:13" s="126" customFormat="1" ht="12.75">
      <c r="B540" s="122"/>
      <c r="C540" s="133"/>
      <c r="D540" s="133"/>
      <c r="E540" s="133"/>
      <c r="F540" s="133"/>
      <c r="G540" s="133"/>
      <c r="H540" s="133"/>
      <c r="I540" s="133"/>
      <c r="J540" s="119"/>
      <c r="K540" s="133"/>
      <c r="L540" s="133"/>
      <c r="M540" s="133"/>
    </row>
    <row r="541" spans="1:13" s="126" customFormat="1" ht="12.75">
      <c r="B541" s="122"/>
      <c r="C541" s="123"/>
      <c r="D541" s="123"/>
      <c r="E541" s="133"/>
      <c r="F541" s="133"/>
      <c r="G541" s="133"/>
      <c r="H541" s="133"/>
      <c r="I541" s="133"/>
      <c r="J541" s="133"/>
      <c r="K541" s="133"/>
      <c r="L541" s="133"/>
      <c r="M541" s="133"/>
    </row>
    <row r="542" spans="1:13" s="126" customFormat="1" ht="12.75">
      <c r="B542" s="122"/>
      <c r="C542" s="123"/>
      <c r="D542" s="124"/>
      <c r="E542" s="135"/>
      <c r="F542" s="125"/>
      <c r="G542" s="135"/>
      <c r="H542" s="135"/>
      <c r="I542" s="135"/>
      <c r="J542" s="135"/>
      <c r="K542" s="135"/>
      <c r="L542" s="135"/>
      <c r="M542" s="135"/>
    </row>
    <row r="543" spans="1:13" s="126" customFormat="1" ht="12.75">
      <c r="B543" s="122"/>
      <c r="C543" s="123"/>
      <c r="D543" s="124"/>
      <c r="E543" s="135"/>
      <c r="F543" s="125"/>
      <c r="G543" s="135"/>
      <c r="H543" s="135"/>
      <c r="I543" s="135"/>
      <c r="J543" s="135"/>
      <c r="K543" s="135"/>
      <c r="L543" s="135"/>
      <c r="M543" s="135"/>
    </row>
    <row r="544" spans="1:13" s="126" customFormat="1" ht="12.75">
      <c r="B544" s="122"/>
      <c r="C544" s="123"/>
      <c r="D544" s="124"/>
      <c r="E544" s="135"/>
      <c r="F544" s="125"/>
      <c r="G544" s="135"/>
      <c r="H544" s="135"/>
      <c r="I544" s="135"/>
      <c r="J544" s="135"/>
      <c r="K544" s="135"/>
      <c r="L544" s="135"/>
      <c r="M544" s="135"/>
    </row>
    <row r="545" spans="1:13" s="126" customFormat="1" ht="12.75">
      <c r="B545" s="122"/>
      <c r="C545" s="123"/>
      <c r="D545" s="124"/>
      <c r="E545" s="135"/>
      <c r="F545" s="125"/>
      <c r="G545" s="125"/>
      <c r="H545" s="125"/>
      <c r="I545" s="125"/>
      <c r="J545" s="125"/>
      <c r="K545" s="135"/>
      <c r="L545" s="125"/>
      <c r="M545" s="125"/>
    </row>
    <row r="546" spans="1:13" s="126" customFormat="1" ht="12.75">
      <c r="B546" s="122"/>
      <c r="C546" s="123"/>
      <c r="D546" s="124"/>
      <c r="E546" s="134"/>
      <c r="F546" s="125"/>
      <c r="G546" s="143"/>
      <c r="H546" s="146"/>
      <c r="I546" s="143"/>
      <c r="J546" s="143"/>
      <c r="K546" s="143"/>
      <c r="L546" s="143"/>
    </row>
    <row r="547" spans="1:13" s="126" customFormat="1" ht="12.75">
      <c r="B547" s="122"/>
      <c r="C547" s="123"/>
      <c r="D547" s="124"/>
      <c r="E547" s="135"/>
      <c r="F547" s="125"/>
      <c r="G547" s="135"/>
      <c r="H547" s="135"/>
      <c r="I547" s="135"/>
      <c r="J547" s="135"/>
      <c r="K547" s="135"/>
      <c r="L547" s="135"/>
      <c r="M547" s="135"/>
    </row>
    <row r="548" spans="1:13" s="126" customFormat="1" ht="15">
      <c r="B548" s="122"/>
      <c r="C548" s="123"/>
      <c r="D548" s="110"/>
      <c r="E548" s="110"/>
      <c r="F548" s="110"/>
      <c r="G548" s="127"/>
      <c r="H548" s="127"/>
      <c r="I548" s="127"/>
      <c r="J548" s="127"/>
      <c r="K548" s="127"/>
      <c r="L548" s="127"/>
      <c r="M548" s="127"/>
    </row>
    <row r="549" spans="1:13" s="130" customFormat="1" ht="15">
      <c r="A549" s="126"/>
      <c r="B549" s="136"/>
      <c r="C549" s="112"/>
      <c r="D549" s="129"/>
      <c r="E549" s="129"/>
      <c r="F549" s="129"/>
      <c r="G549" s="129"/>
      <c r="H549" s="129"/>
      <c r="I549" s="129"/>
      <c r="J549" s="129"/>
      <c r="K549" s="129"/>
      <c r="L549" s="129"/>
      <c r="M549" s="129"/>
    </row>
    <row r="550" spans="1:13" s="126" customFormat="1" ht="12.75">
      <c r="A550" s="130"/>
      <c r="B550" s="122"/>
      <c r="C550" s="123"/>
      <c r="D550" s="123"/>
      <c r="E550" s="123"/>
      <c r="F550" s="123"/>
      <c r="G550" s="123"/>
      <c r="H550" s="123"/>
      <c r="I550" s="123"/>
      <c r="J550" s="123"/>
      <c r="K550" s="123"/>
      <c r="L550" s="123"/>
      <c r="M550" s="123"/>
    </row>
    <row r="551" spans="1:13" s="126" customFormat="1" ht="12.75">
      <c r="B551" s="122"/>
      <c r="C551" s="123"/>
      <c r="D551" s="123"/>
      <c r="E551" s="123"/>
      <c r="F551" s="123"/>
      <c r="G551" s="123"/>
      <c r="H551" s="123"/>
      <c r="I551" s="123"/>
      <c r="J551" s="123"/>
      <c r="K551" s="123"/>
      <c r="L551" s="123"/>
      <c r="M551" s="123"/>
    </row>
    <row r="552" spans="1:13" s="126" customFormat="1" ht="12.75">
      <c r="B552" s="139"/>
      <c r="C552" s="123"/>
      <c r="D552" s="123"/>
      <c r="E552" s="123"/>
      <c r="F552" s="123"/>
      <c r="G552" s="123"/>
      <c r="H552" s="123"/>
      <c r="I552" s="133"/>
      <c r="J552" s="123"/>
      <c r="K552" s="123"/>
      <c r="L552" s="123"/>
      <c r="M552" s="123"/>
    </row>
    <row r="553" spans="1:13" s="126" customFormat="1" ht="12.75">
      <c r="B553" s="122"/>
      <c r="C553" s="123"/>
      <c r="D553" s="123"/>
      <c r="E553" s="133"/>
      <c r="F553" s="133"/>
      <c r="G553" s="133"/>
      <c r="H553" s="133"/>
      <c r="I553" s="133"/>
      <c r="J553" s="119"/>
      <c r="K553" s="133"/>
      <c r="L553" s="123"/>
      <c r="M553" s="133"/>
    </row>
    <row r="554" spans="1:13" s="126" customFormat="1" ht="12.75">
      <c r="B554" s="122"/>
      <c r="C554" s="133"/>
      <c r="D554" s="133"/>
      <c r="E554" s="133"/>
      <c r="F554" s="133"/>
      <c r="G554" s="133"/>
      <c r="H554" s="133"/>
      <c r="I554" s="133"/>
      <c r="J554" s="119"/>
      <c r="K554" s="133"/>
      <c r="L554" s="133"/>
      <c r="M554" s="133"/>
    </row>
    <row r="555" spans="1:13" s="126" customFormat="1" ht="12.75">
      <c r="B555" s="122"/>
      <c r="C555" s="123"/>
      <c r="D555" s="123"/>
      <c r="E555" s="133"/>
      <c r="F555" s="133"/>
      <c r="G555" s="133"/>
      <c r="H555" s="133"/>
      <c r="I555" s="133"/>
      <c r="J555" s="133"/>
      <c r="K555" s="133"/>
      <c r="L555" s="133"/>
      <c r="M555" s="133"/>
    </row>
    <row r="556" spans="1:13" s="126" customFormat="1" ht="12.75">
      <c r="B556" s="122"/>
      <c r="C556" s="123"/>
      <c r="D556" s="124"/>
      <c r="E556" s="135"/>
      <c r="F556" s="125"/>
      <c r="G556" s="135"/>
      <c r="H556" s="135"/>
      <c r="I556" s="135"/>
      <c r="J556" s="135"/>
      <c r="K556" s="135"/>
      <c r="L556" s="135"/>
      <c r="M556" s="135"/>
    </row>
    <row r="557" spans="1:13" s="126" customFormat="1" ht="12.75">
      <c r="B557" s="122"/>
      <c r="C557" s="123"/>
      <c r="D557" s="124"/>
      <c r="E557" s="135"/>
      <c r="F557" s="125"/>
      <c r="G557" s="135"/>
      <c r="H557" s="135"/>
      <c r="I557" s="135"/>
      <c r="J557" s="135"/>
      <c r="K557" s="135"/>
      <c r="L557" s="135"/>
      <c r="M557" s="135"/>
    </row>
    <row r="558" spans="1:13" s="126" customFormat="1" ht="12.75">
      <c r="B558" s="122"/>
      <c r="C558" s="123"/>
      <c r="D558" s="124"/>
      <c r="E558" s="135"/>
      <c r="F558" s="125"/>
      <c r="G558" s="135"/>
      <c r="H558" s="135"/>
      <c r="I558" s="135"/>
      <c r="J558" s="135"/>
      <c r="K558" s="135"/>
      <c r="L558" s="135"/>
      <c r="M558" s="135"/>
    </row>
    <row r="559" spans="1:13" s="126" customFormat="1" ht="12.75">
      <c r="B559" s="122"/>
      <c r="C559" s="123"/>
      <c r="D559" s="124"/>
      <c r="E559" s="135"/>
      <c r="F559" s="125"/>
      <c r="G559" s="135"/>
      <c r="H559" s="135"/>
      <c r="I559" s="135"/>
      <c r="J559" s="135"/>
      <c r="K559" s="135"/>
      <c r="L559" s="135"/>
      <c r="M559" s="135"/>
    </row>
    <row r="560" spans="1:13" s="126" customFormat="1" ht="12.75">
      <c r="B560" s="122"/>
      <c r="C560" s="123"/>
      <c r="D560" s="124"/>
      <c r="E560" s="135"/>
      <c r="F560" s="125"/>
      <c r="G560" s="125"/>
      <c r="H560" s="125"/>
      <c r="I560" s="125"/>
      <c r="J560" s="125"/>
      <c r="K560" s="135"/>
      <c r="L560" s="125"/>
      <c r="M560" s="125"/>
    </row>
    <row r="561" spans="1:13" s="126" customFormat="1" ht="12.75">
      <c r="B561" s="122"/>
      <c r="C561" s="123"/>
      <c r="D561" s="124"/>
      <c r="E561" s="134"/>
      <c r="F561" s="125"/>
      <c r="G561" s="143"/>
      <c r="H561" s="146"/>
      <c r="I561" s="143"/>
      <c r="J561" s="143"/>
      <c r="K561" s="143"/>
      <c r="L561" s="143"/>
    </row>
    <row r="562" spans="1:13" s="126" customFormat="1" ht="12.75">
      <c r="B562" s="122"/>
      <c r="C562" s="123"/>
      <c r="D562" s="124"/>
      <c r="E562" s="135"/>
      <c r="F562" s="125"/>
      <c r="G562" s="135"/>
      <c r="H562" s="135"/>
      <c r="I562" s="135"/>
      <c r="J562" s="135"/>
      <c r="K562" s="135"/>
      <c r="L562" s="135"/>
      <c r="M562" s="135"/>
    </row>
    <row r="563" spans="1:13" s="126" customFormat="1" ht="15">
      <c r="B563" s="122"/>
      <c r="C563" s="123"/>
      <c r="D563" s="110"/>
      <c r="E563" s="110"/>
      <c r="F563" s="110"/>
      <c r="G563" s="127"/>
      <c r="H563" s="127"/>
      <c r="I563" s="127"/>
      <c r="J563" s="127"/>
      <c r="K563" s="127"/>
      <c r="L563" s="127"/>
      <c r="M563" s="127"/>
    </row>
    <row r="564" spans="1:13" s="130" customFormat="1" ht="15">
      <c r="A564" s="126"/>
      <c r="B564" s="136"/>
      <c r="C564" s="112"/>
      <c r="D564" s="129"/>
      <c r="E564" s="129"/>
      <c r="F564" s="129"/>
      <c r="G564" s="129"/>
      <c r="H564" s="129"/>
      <c r="I564" s="129"/>
      <c r="J564" s="129"/>
      <c r="K564" s="129"/>
      <c r="L564" s="129"/>
      <c r="M564" s="129"/>
    </row>
    <row r="565" spans="1:13" s="126" customFormat="1" ht="12.75">
      <c r="A565" s="130"/>
      <c r="B565" s="122"/>
      <c r="C565" s="123"/>
      <c r="D565" s="123"/>
      <c r="E565" s="123"/>
      <c r="F565" s="123"/>
      <c r="G565" s="123"/>
      <c r="H565" s="123"/>
      <c r="I565" s="123"/>
      <c r="J565" s="123"/>
      <c r="K565" s="123"/>
      <c r="L565" s="123"/>
      <c r="M565" s="123"/>
    </row>
    <row r="566" spans="1:13" s="126" customFormat="1" ht="12.75">
      <c r="B566" s="122"/>
      <c r="C566" s="123"/>
      <c r="D566" s="123"/>
      <c r="E566" s="123"/>
      <c r="F566" s="123"/>
      <c r="G566" s="123"/>
      <c r="H566" s="123"/>
      <c r="I566" s="123"/>
      <c r="J566" s="123"/>
      <c r="K566" s="123"/>
      <c r="L566" s="123"/>
      <c r="M566" s="123"/>
    </row>
    <row r="567" spans="1:13" s="126" customFormat="1" ht="12.75">
      <c r="B567" s="139"/>
      <c r="C567" s="123"/>
      <c r="D567" s="123"/>
      <c r="E567" s="123"/>
      <c r="F567" s="123"/>
      <c r="G567" s="123"/>
      <c r="H567" s="123"/>
      <c r="I567" s="133"/>
      <c r="J567" s="123"/>
      <c r="K567" s="123"/>
      <c r="L567" s="123"/>
      <c r="M567" s="123"/>
    </row>
    <row r="568" spans="1:13" s="126" customFormat="1" ht="12.75">
      <c r="B568" s="122"/>
      <c r="C568" s="123"/>
      <c r="D568" s="123"/>
      <c r="E568" s="133"/>
      <c r="F568" s="133"/>
      <c r="G568" s="133"/>
      <c r="H568" s="133"/>
      <c r="I568" s="133"/>
      <c r="J568" s="119"/>
      <c r="K568" s="133"/>
      <c r="L568" s="123"/>
      <c r="M568" s="133"/>
    </row>
    <row r="569" spans="1:13" s="126" customFormat="1" ht="12.75">
      <c r="B569" s="122"/>
      <c r="C569" s="133"/>
      <c r="D569" s="133"/>
      <c r="E569" s="133"/>
      <c r="F569" s="133"/>
      <c r="G569" s="133"/>
      <c r="H569" s="133"/>
      <c r="I569" s="133"/>
      <c r="J569" s="119"/>
      <c r="K569" s="133"/>
      <c r="L569" s="133"/>
      <c r="M569" s="133"/>
    </row>
    <row r="570" spans="1:13" s="126" customFormat="1" ht="12.75">
      <c r="B570" s="122"/>
      <c r="C570" s="123"/>
      <c r="D570" s="123"/>
      <c r="E570" s="133"/>
      <c r="F570" s="133"/>
      <c r="G570" s="133"/>
      <c r="H570" s="133"/>
      <c r="I570" s="133"/>
      <c r="J570" s="133"/>
      <c r="K570" s="133"/>
      <c r="L570" s="133"/>
      <c r="M570" s="133"/>
    </row>
    <row r="571" spans="1:13" s="126" customFormat="1" ht="12.75">
      <c r="B571" s="122"/>
      <c r="C571" s="123"/>
      <c r="D571" s="124"/>
      <c r="E571" s="135"/>
      <c r="F571" s="125"/>
      <c r="G571" s="135"/>
      <c r="H571" s="135"/>
      <c r="I571" s="135"/>
      <c r="J571" s="135"/>
      <c r="K571" s="135"/>
      <c r="L571" s="135"/>
      <c r="M571" s="135"/>
    </row>
    <row r="572" spans="1:13" s="126" customFormat="1" ht="12.75">
      <c r="B572" s="122"/>
      <c r="C572" s="123"/>
      <c r="D572" s="124"/>
      <c r="E572" s="135"/>
      <c r="F572" s="125"/>
      <c r="G572" s="135"/>
      <c r="H572" s="135"/>
      <c r="I572" s="135"/>
      <c r="J572" s="135"/>
      <c r="K572" s="135"/>
      <c r="L572" s="135"/>
      <c r="M572" s="135"/>
    </row>
    <row r="573" spans="1:13" s="126" customFormat="1" ht="12.75">
      <c r="B573" s="122"/>
      <c r="C573" s="123"/>
      <c r="D573" s="124"/>
      <c r="E573" s="135"/>
      <c r="F573" s="125"/>
      <c r="G573" s="135"/>
      <c r="H573" s="135"/>
      <c r="I573" s="135"/>
      <c r="J573" s="135"/>
      <c r="K573" s="135"/>
      <c r="L573" s="135"/>
      <c r="M573" s="135"/>
    </row>
    <row r="574" spans="1:13" s="126" customFormat="1" ht="15">
      <c r="B574" s="122"/>
      <c r="C574" s="123"/>
      <c r="D574" s="110"/>
      <c r="E574" s="148"/>
      <c r="F574" s="127"/>
      <c r="G574" s="148"/>
      <c r="H574" s="148"/>
      <c r="I574" s="148"/>
      <c r="J574" s="148"/>
      <c r="K574" s="148"/>
      <c r="L574" s="148"/>
      <c r="M574" s="148"/>
    </row>
    <row r="575" spans="1:13" s="126" customFormat="1" ht="15">
      <c r="B575" s="136"/>
      <c r="C575" s="112"/>
      <c r="D575" s="129"/>
      <c r="E575" s="129"/>
      <c r="F575" s="129"/>
      <c r="G575" s="129"/>
      <c r="H575" s="129"/>
      <c r="I575" s="129"/>
      <c r="J575" s="129"/>
      <c r="K575" s="129"/>
      <c r="L575" s="129"/>
      <c r="M575" s="129"/>
    </row>
    <row r="576" spans="1:13" s="126" customFormat="1" ht="12.75">
      <c r="B576" s="141"/>
      <c r="C576" s="123"/>
      <c r="D576" s="123"/>
      <c r="E576" s="123"/>
      <c r="F576" s="123"/>
      <c r="G576" s="123"/>
      <c r="H576" s="123"/>
      <c r="I576" s="123"/>
      <c r="J576" s="123"/>
      <c r="K576" s="123"/>
      <c r="L576" s="123"/>
      <c r="M576" s="123"/>
    </row>
    <row r="577" spans="1:13" s="126" customFormat="1" ht="12.75">
      <c r="B577" s="141"/>
      <c r="C577" s="123"/>
      <c r="D577" s="123"/>
      <c r="E577" s="123"/>
      <c r="F577" s="123"/>
      <c r="G577" s="123"/>
      <c r="H577" s="123"/>
      <c r="I577" s="123"/>
      <c r="J577" s="123"/>
      <c r="K577" s="123"/>
      <c r="L577" s="123"/>
      <c r="M577" s="123"/>
    </row>
    <row r="578" spans="1:13" s="126" customFormat="1" ht="12.75">
      <c r="B578" s="139"/>
      <c r="C578" s="123"/>
      <c r="D578" s="123"/>
      <c r="E578" s="123"/>
      <c r="F578" s="123"/>
      <c r="G578" s="123"/>
      <c r="H578" s="123"/>
      <c r="I578" s="133"/>
      <c r="J578" s="123"/>
      <c r="K578" s="123"/>
      <c r="L578" s="123"/>
      <c r="M578" s="123"/>
    </row>
    <row r="579" spans="1:13" s="126" customFormat="1" ht="12.75">
      <c r="B579" s="122"/>
      <c r="C579" s="123"/>
      <c r="D579" s="123"/>
      <c r="E579" s="133"/>
      <c r="F579" s="133"/>
      <c r="G579" s="133"/>
      <c r="H579" s="133"/>
      <c r="I579" s="133"/>
      <c r="J579" s="119"/>
      <c r="K579" s="133"/>
      <c r="L579" s="123"/>
      <c r="M579" s="133"/>
    </row>
    <row r="580" spans="1:13" s="126" customFormat="1" ht="12.75">
      <c r="B580" s="122"/>
      <c r="C580" s="133"/>
      <c r="D580" s="133"/>
      <c r="E580" s="133"/>
      <c r="F580" s="133"/>
      <c r="G580" s="133"/>
      <c r="H580" s="133"/>
      <c r="I580" s="133"/>
      <c r="J580" s="119"/>
      <c r="K580" s="133"/>
      <c r="L580" s="133"/>
      <c r="M580" s="133"/>
    </row>
    <row r="581" spans="1:13" s="126" customFormat="1" ht="12.75">
      <c r="B581" s="122"/>
      <c r="C581" s="123"/>
      <c r="D581" s="123"/>
      <c r="E581" s="133"/>
      <c r="F581" s="133"/>
      <c r="G581" s="133"/>
      <c r="H581" s="133"/>
      <c r="I581" s="133"/>
      <c r="J581" s="133"/>
      <c r="K581" s="133"/>
      <c r="L581" s="133"/>
      <c r="M581" s="133"/>
    </row>
    <row r="582" spans="1:13" s="126" customFormat="1" ht="12.75">
      <c r="B582" s="122"/>
      <c r="C582" s="123"/>
      <c r="D582" s="124"/>
      <c r="E582" s="135"/>
      <c r="F582" s="125"/>
      <c r="G582" s="135"/>
      <c r="H582" s="135"/>
      <c r="I582" s="135"/>
      <c r="J582" s="135"/>
      <c r="K582" s="135"/>
      <c r="L582" s="135"/>
      <c r="M582" s="135"/>
    </row>
    <row r="583" spans="1:13" s="126" customFormat="1" ht="12.75">
      <c r="B583" s="122"/>
      <c r="C583" s="123"/>
      <c r="D583" s="124"/>
      <c r="E583" s="135"/>
      <c r="F583" s="125"/>
      <c r="G583" s="135"/>
      <c r="H583" s="135"/>
      <c r="I583" s="135"/>
      <c r="J583" s="135"/>
      <c r="K583" s="135"/>
      <c r="L583" s="135"/>
      <c r="M583" s="135"/>
    </row>
    <row r="584" spans="1:13" s="126" customFormat="1" ht="12.75">
      <c r="B584" s="122"/>
      <c r="C584" s="123"/>
      <c r="D584" s="124"/>
      <c r="E584" s="135"/>
      <c r="F584" s="125"/>
      <c r="G584" s="135"/>
      <c r="H584" s="135"/>
      <c r="I584" s="135"/>
      <c r="J584" s="135"/>
      <c r="K584" s="135"/>
      <c r="L584" s="135"/>
      <c r="M584" s="135"/>
    </row>
    <row r="585" spans="1:13" s="126" customFormat="1" ht="12.75">
      <c r="B585" s="122"/>
      <c r="C585" s="123"/>
      <c r="D585" s="124"/>
      <c r="E585" s="135"/>
      <c r="F585" s="125"/>
      <c r="G585" s="125"/>
      <c r="H585" s="125"/>
      <c r="I585" s="125"/>
      <c r="J585" s="125"/>
      <c r="K585" s="135"/>
      <c r="L585" s="125"/>
      <c r="M585" s="125"/>
    </row>
    <row r="586" spans="1:13" s="126" customFormat="1" ht="12.75">
      <c r="B586" s="122"/>
      <c r="C586" s="123"/>
      <c r="D586" s="124"/>
      <c r="E586" s="134"/>
      <c r="F586" s="125"/>
      <c r="G586" s="143"/>
      <c r="H586" s="146"/>
      <c r="I586" s="143"/>
      <c r="J586" s="143"/>
      <c r="K586" s="143"/>
      <c r="L586" s="143"/>
    </row>
    <row r="587" spans="1:13" s="126" customFormat="1" ht="12.75">
      <c r="B587" s="122"/>
      <c r="C587" s="123"/>
      <c r="D587" s="124"/>
      <c r="E587" s="135"/>
      <c r="F587" s="125"/>
      <c r="G587" s="135"/>
      <c r="H587" s="135"/>
      <c r="I587" s="135"/>
      <c r="J587" s="135"/>
      <c r="K587" s="135"/>
      <c r="L587" s="135"/>
      <c r="M587" s="135"/>
    </row>
    <row r="588" spans="1:13" s="126" customFormat="1" ht="15">
      <c r="B588" s="122"/>
      <c r="C588" s="123"/>
      <c r="D588" s="110"/>
      <c r="E588" s="110"/>
      <c r="F588" s="110"/>
      <c r="G588" s="127"/>
      <c r="H588" s="127"/>
      <c r="I588" s="127"/>
      <c r="J588" s="127"/>
      <c r="K588" s="127"/>
      <c r="L588" s="127"/>
      <c r="M588" s="127"/>
    </row>
    <row r="589" spans="1:13" s="130" customFormat="1" ht="15">
      <c r="A589" s="126"/>
      <c r="B589" s="136"/>
      <c r="C589" s="112"/>
      <c r="D589" s="129"/>
      <c r="E589" s="129"/>
      <c r="F589" s="129"/>
      <c r="G589" s="129"/>
      <c r="H589" s="129"/>
      <c r="I589" s="129"/>
      <c r="J589" s="129"/>
      <c r="K589" s="129"/>
      <c r="L589" s="129"/>
      <c r="M589" s="129"/>
    </row>
    <row r="590" spans="1:13" s="126" customFormat="1" ht="12.75">
      <c r="A590" s="130"/>
      <c r="B590" s="122"/>
      <c r="C590" s="123"/>
      <c r="D590" s="123"/>
      <c r="E590" s="123"/>
      <c r="F590" s="123"/>
      <c r="G590" s="123"/>
      <c r="H590" s="123"/>
      <c r="I590" s="123"/>
      <c r="J590" s="123"/>
      <c r="K590" s="123"/>
      <c r="L590" s="123"/>
      <c r="M590" s="123"/>
    </row>
    <row r="591" spans="1:13" s="126" customFormat="1" ht="12.75">
      <c r="B591" s="122"/>
      <c r="C591" s="123"/>
      <c r="D591" s="123"/>
      <c r="E591" s="123"/>
      <c r="F591" s="123"/>
      <c r="G591" s="123"/>
      <c r="H591" s="123"/>
      <c r="I591" s="123"/>
      <c r="J591" s="123"/>
      <c r="K591" s="123"/>
      <c r="L591" s="123"/>
      <c r="M591" s="123"/>
    </row>
    <row r="592" spans="1:13" s="126" customFormat="1" ht="12.75">
      <c r="B592" s="139"/>
      <c r="C592" s="123"/>
      <c r="D592" s="123"/>
      <c r="E592" s="123"/>
      <c r="F592" s="123"/>
      <c r="G592" s="123"/>
      <c r="H592" s="123"/>
      <c r="I592" s="133"/>
      <c r="J592" s="123"/>
      <c r="K592" s="123"/>
      <c r="L592" s="123"/>
      <c r="M592" s="123"/>
    </row>
    <row r="593" spans="1:13" s="126" customFormat="1" ht="12.75">
      <c r="B593" s="122"/>
      <c r="C593" s="123"/>
      <c r="D593" s="123"/>
      <c r="E593" s="133"/>
      <c r="F593" s="133"/>
      <c r="G593" s="133"/>
      <c r="H593" s="133"/>
      <c r="I593" s="133"/>
      <c r="J593" s="119"/>
      <c r="K593" s="133"/>
      <c r="L593" s="123"/>
      <c r="M593" s="133"/>
    </row>
    <row r="594" spans="1:13" s="126" customFormat="1" ht="12.75">
      <c r="B594" s="122"/>
      <c r="C594" s="133"/>
      <c r="D594" s="133"/>
      <c r="E594" s="133"/>
      <c r="F594" s="133"/>
      <c r="G594" s="133"/>
      <c r="H594" s="133"/>
      <c r="I594" s="133"/>
      <c r="J594" s="119"/>
      <c r="K594" s="133"/>
      <c r="L594" s="133"/>
      <c r="M594" s="133"/>
    </row>
    <row r="595" spans="1:13" s="126" customFormat="1" ht="12.75">
      <c r="B595" s="122"/>
      <c r="C595" s="123"/>
      <c r="D595" s="123"/>
      <c r="E595" s="133"/>
      <c r="F595" s="133"/>
      <c r="G595" s="133"/>
      <c r="H595" s="133"/>
      <c r="I595" s="133"/>
      <c r="J595" s="133"/>
      <c r="K595" s="133"/>
      <c r="L595" s="133"/>
      <c r="M595" s="133"/>
    </row>
    <row r="596" spans="1:13" s="126" customFormat="1" ht="12.75">
      <c r="B596" s="122"/>
      <c r="C596" s="123"/>
      <c r="D596" s="124"/>
      <c r="E596" s="135"/>
      <c r="F596" s="125"/>
      <c r="G596" s="135"/>
      <c r="H596" s="135"/>
      <c r="I596" s="135"/>
      <c r="J596" s="135"/>
      <c r="K596" s="135"/>
      <c r="L596" s="135"/>
      <c r="M596" s="135"/>
    </row>
    <row r="597" spans="1:13" s="126" customFormat="1" ht="12.75">
      <c r="B597" s="122"/>
      <c r="C597" s="123"/>
      <c r="D597" s="124"/>
      <c r="E597" s="135"/>
      <c r="F597" s="125"/>
      <c r="G597" s="125"/>
      <c r="H597" s="125"/>
      <c r="I597" s="125"/>
      <c r="J597" s="125"/>
      <c r="K597" s="135"/>
      <c r="L597" s="125"/>
      <c r="M597" s="125"/>
    </row>
    <row r="598" spans="1:13" s="126" customFormat="1" ht="12.75">
      <c r="B598" s="122"/>
      <c r="C598" s="123"/>
      <c r="D598" s="124"/>
      <c r="E598" s="134"/>
      <c r="F598" s="125"/>
      <c r="G598" s="143"/>
      <c r="H598" s="146"/>
      <c r="I598" s="143"/>
      <c r="J598" s="143"/>
      <c r="K598" s="143"/>
      <c r="L598" s="143"/>
    </row>
    <row r="599" spans="1:13" s="126" customFormat="1" ht="12.75">
      <c r="B599" s="122"/>
      <c r="C599" s="123"/>
      <c r="D599" s="124"/>
      <c r="E599" s="135"/>
      <c r="F599" s="125"/>
      <c r="G599" s="135"/>
      <c r="H599" s="135"/>
      <c r="I599" s="135"/>
      <c r="J599" s="135"/>
      <c r="K599" s="135"/>
      <c r="L599" s="135"/>
      <c r="M599" s="135"/>
    </row>
    <row r="600" spans="1:13" s="126" customFormat="1" ht="15">
      <c r="B600" s="122"/>
      <c r="C600" s="123"/>
      <c r="D600" s="110"/>
      <c r="E600" s="110"/>
      <c r="F600" s="110"/>
      <c r="G600" s="127"/>
      <c r="H600" s="127"/>
      <c r="I600" s="127"/>
      <c r="J600" s="127"/>
      <c r="K600" s="127"/>
      <c r="L600" s="127"/>
      <c r="M600" s="127"/>
    </row>
    <row r="601" spans="1:13" s="130" customFormat="1" ht="15">
      <c r="A601" s="126"/>
      <c r="B601" s="136"/>
      <c r="C601" s="112"/>
      <c r="D601" s="129"/>
      <c r="E601" s="129"/>
      <c r="F601" s="129"/>
      <c r="G601" s="129"/>
      <c r="H601" s="129"/>
      <c r="I601" s="129"/>
      <c r="J601" s="129"/>
      <c r="K601" s="129"/>
      <c r="L601" s="129"/>
      <c r="M601" s="129"/>
    </row>
    <row r="602" spans="1:13" s="126" customFormat="1" ht="12.75">
      <c r="A602" s="130"/>
      <c r="B602" s="141"/>
      <c r="C602" s="123"/>
      <c r="D602" s="123"/>
      <c r="E602" s="123"/>
      <c r="F602" s="123"/>
      <c r="G602" s="123"/>
      <c r="H602" s="123"/>
      <c r="I602" s="123"/>
      <c r="J602" s="123"/>
      <c r="K602" s="123"/>
      <c r="L602" s="123"/>
      <c r="M602" s="123"/>
    </row>
    <row r="603" spans="1:13" s="126" customFormat="1" ht="12.75">
      <c r="B603" s="141"/>
      <c r="C603" s="123"/>
      <c r="D603" s="123"/>
      <c r="E603" s="123"/>
      <c r="F603" s="123"/>
      <c r="G603" s="123"/>
      <c r="H603" s="123"/>
      <c r="I603" s="123"/>
      <c r="J603" s="123"/>
      <c r="K603" s="123"/>
      <c r="L603" s="123"/>
      <c r="M603" s="123"/>
    </row>
    <row r="604" spans="1:13" s="126" customFormat="1" ht="12.75">
      <c r="B604" s="139"/>
      <c r="C604" s="123"/>
      <c r="D604" s="123"/>
      <c r="E604" s="123"/>
      <c r="F604" s="123"/>
      <c r="G604" s="123"/>
      <c r="H604" s="123"/>
      <c r="I604" s="133"/>
      <c r="J604" s="123"/>
      <c r="K604" s="123"/>
      <c r="L604" s="123"/>
      <c r="M604" s="123"/>
    </row>
    <row r="605" spans="1:13" s="126" customFormat="1" ht="12.75">
      <c r="B605" s="122"/>
      <c r="C605" s="123"/>
      <c r="D605" s="123"/>
      <c r="E605" s="133"/>
      <c r="F605" s="133"/>
      <c r="G605" s="133"/>
      <c r="H605" s="133"/>
      <c r="I605" s="133"/>
      <c r="J605" s="119"/>
      <c r="K605" s="133"/>
      <c r="L605" s="123"/>
      <c r="M605" s="133"/>
    </row>
    <row r="606" spans="1:13" s="126" customFormat="1" ht="12.75">
      <c r="B606" s="122"/>
      <c r="C606" s="133"/>
      <c r="D606" s="133"/>
      <c r="E606" s="133"/>
      <c r="F606" s="133"/>
      <c r="G606" s="133"/>
      <c r="H606" s="133"/>
      <c r="I606" s="133"/>
      <c r="J606" s="119"/>
      <c r="K606" s="133"/>
      <c r="L606" s="133"/>
      <c r="M606" s="133"/>
    </row>
    <row r="607" spans="1:13" s="126" customFormat="1" ht="12.75">
      <c r="B607" s="122"/>
      <c r="C607" s="123"/>
      <c r="D607" s="123"/>
      <c r="E607" s="133"/>
      <c r="F607" s="133"/>
      <c r="G607" s="133"/>
      <c r="H607" s="133"/>
      <c r="I607" s="133"/>
      <c r="J607" s="133"/>
      <c r="K607" s="133"/>
      <c r="L607" s="133"/>
      <c r="M607" s="133"/>
    </row>
    <row r="608" spans="1:13" s="126" customFormat="1" ht="12.75">
      <c r="B608" s="122"/>
      <c r="C608" s="123"/>
      <c r="D608" s="124"/>
      <c r="E608" s="135"/>
      <c r="F608" s="125"/>
      <c r="G608" s="135"/>
      <c r="H608" s="135"/>
      <c r="I608" s="135"/>
      <c r="J608" s="135"/>
      <c r="K608" s="135"/>
      <c r="L608" s="135"/>
      <c r="M608" s="135"/>
    </row>
    <row r="609" spans="1:13" s="126" customFormat="1" ht="12.75">
      <c r="B609" s="122"/>
      <c r="C609" s="123"/>
      <c r="D609" s="124"/>
      <c r="E609" s="135"/>
      <c r="F609" s="125"/>
      <c r="G609" s="135"/>
      <c r="H609" s="135"/>
      <c r="I609" s="135"/>
      <c r="J609" s="135"/>
      <c r="K609" s="135"/>
      <c r="L609" s="135"/>
      <c r="M609" s="135"/>
    </row>
    <row r="610" spans="1:13" s="126" customFormat="1" ht="12.75">
      <c r="B610" s="122"/>
      <c r="C610" s="123"/>
      <c r="D610" s="124"/>
      <c r="E610" s="135"/>
      <c r="F610" s="125"/>
      <c r="G610" s="135"/>
      <c r="H610" s="135"/>
      <c r="I610" s="135"/>
      <c r="J610" s="135"/>
      <c r="K610" s="135"/>
      <c r="L610" s="135"/>
      <c r="M610" s="135"/>
    </row>
    <row r="611" spans="1:13" s="126" customFormat="1" ht="12.75">
      <c r="B611" s="122"/>
      <c r="C611" s="123"/>
      <c r="D611" s="124"/>
      <c r="E611" s="135"/>
      <c r="F611" s="125"/>
      <c r="G611" s="125"/>
      <c r="H611" s="125"/>
      <c r="I611" s="125"/>
      <c r="J611" s="125"/>
      <c r="K611" s="135"/>
      <c r="L611" s="125"/>
      <c r="M611" s="125"/>
    </row>
    <row r="612" spans="1:13" s="126" customFormat="1" ht="12.75">
      <c r="B612" s="122"/>
      <c r="C612" s="123"/>
      <c r="D612" s="124"/>
      <c r="E612" s="134"/>
      <c r="F612" s="125"/>
      <c r="G612" s="143"/>
      <c r="H612" s="146"/>
      <c r="I612" s="143"/>
      <c r="J612" s="143"/>
      <c r="K612" s="143"/>
      <c r="L612" s="143"/>
    </row>
    <row r="613" spans="1:13" s="126" customFormat="1" ht="12.75">
      <c r="B613" s="122"/>
      <c r="C613" s="123"/>
      <c r="D613" s="124"/>
      <c r="E613" s="135"/>
      <c r="F613" s="125"/>
      <c r="G613" s="135"/>
      <c r="H613" s="135"/>
      <c r="I613" s="135"/>
      <c r="J613" s="135"/>
      <c r="K613" s="135"/>
      <c r="L613" s="135"/>
      <c r="M613" s="135"/>
    </row>
    <row r="614" spans="1:13" s="126" customFormat="1" ht="15">
      <c r="B614" s="122"/>
      <c r="C614" s="123"/>
      <c r="D614" s="110"/>
      <c r="E614" s="110"/>
      <c r="F614" s="110"/>
      <c r="G614" s="127"/>
      <c r="H614" s="127"/>
      <c r="I614" s="127"/>
      <c r="J614" s="127"/>
      <c r="K614" s="127"/>
      <c r="L614" s="127"/>
      <c r="M614" s="127"/>
    </row>
    <row r="615" spans="1:13" s="130" customFormat="1" ht="15">
      <c r="A615" s="126"/>
      <c r="B615" s="136"/>
      <c r="C615" s="112"/>
      <c r="D615" s="129"/>
      <c r="E615" s="129"/>
      <c r="F615" s="129"/>
      <c r="G615" s="129"/>
      <c r="H615" s="129"/>
      <c r="I615" s="129"/>
      <c r="J615" s="129"/>
      <c r="K615" s="129"/>
      <c r="L615" s="129"/>
      <c r="M615" s="129"/>
    </row>
    <row r="616" spans="1:13" s="126" customFormat="1" ht="12.75">
      <c r="A616" s="130"/>
      <c r="B616" s="141"/>
      <c r="C616" s="123"/>
      <c r="D616" s="123"/>
      <c r="E616" s="123"/>
      <c r="F616" s="123"/>
      <c r="G616" s="123"/>
      <c r="H616" s="123"/>
      <c r="I616" s="123"/>
      <c r="J616" s="123"/>
      <c r="K616" s="123"/>
      <c r="L616" s="123"/>
      <c r="M616" s="123"/>
    </row>
    <row r="617" spans="1:13" s="126" customFormat="1" ht="12.75">
      <c r="B617" s="141"/>
      <c r="C617" s="123"/>
      <c r="D617" s="123"/>
      <c r="E617" s="123"/>
      <c r="F617" s="123"/>
      <c r="G617" s="123"/>
      <c r="H617" s="123"/>
      <c r="I617" s="123"/>
      <c r="J617" s="123"/>
      <c r="K617" s="123"/>
      <c r="L617" s="123"/>
      <c r="M617" s="123"/>
    </row>
    <row r="618" spans="1:13" s="126" customFormat="1" ht="12.75">
      <c r="B618" s="136"/>
      <c r="C618" s="123"/>
      <c r="D618" s="123"/>
      <c r="E618" s="123"/>
      <c r="F618" s="123"/>
      <c r="G618" s="123"/>
      <c r="H618" s="123"/>
      <c r="I618" s="133"/>
      <c r="J618" s="123"/>
      <c r="K618" s="123"/>
      <c r="L618" s="123"/>
      <c r="M618" s="123"/>
    </row>
    <row r="619" spans="1:13" s="126" customFormat="1" ht="12.75">
      <c r="B619" s="122"/>
      <c r="C619" s="123"/>
      <c r="D619" s="123"/>
      <c r="E619" s="133"/>
      <c r="F619" s="133"/>
      <c r="G619" s="133"/>
      <c r="H619" s="133"/>
      <c r="I619" s="133"/>
      <c r="J619" s="119"/>
      <c r="K619" s="133"/>
      <c r="L619" s="123"/>
      <c r="M619" s="133"/>
    </row>
    <row r="620" spans="1:13" s="126" customFormat="1" ht="12.75">
      <c r="B620" s="122"/>
      <c r="C620" s="133"/>
      <c r="D620" s="133"/>
      <c r="E620" s="133"/>
      <c r="F620" s="133"/>
      <c r="G620" s="133"/>
      <c r="H620" s="133"/>
      <c r="I620" s="133"/>
      <c r="J620" s="119"/>
      <c r="K620" s="133"/>
      <c r="L620" s="133"/>
      <c r="M620" s="133"/>
    </row>
    <row r="621" spans="1:13" s="126" customFormat="1" ht="12.75">
      <c r="B621" s="122"/>
      <c r="C621" s="123"/>
      <c r="D621" s="123"/>
      <c r="E621" s="133"/>
      <c r="F621" s="133"/>
      <c r="G621" s="133"/>
      <c r="H621" s="133"/>
      <c r="I621" s="133"/>
      <c r="J621" s="133"/>
      <c r="K621" s="133"/>
      <c r="L621" s="133"/>
      <c r="M621" s="133"/>
    </row>
    <row r="622" spans="1:13" s="126" customFormat="1" ht="12.75">
      <c r="B622" s="122"/>
      <c r="C622" s="123"/>
      <c r="D622" s="124"/>
      <c r="E622" s="135"/>
      <c r="F622" s="125"/>
      <c r="G622" s="135"/>
      <c r="H622" s="135"/>
      <c r="I622" s="135"/>
      <c r="J622" s="135"/>
      <c r="K622" s="135"/>
      <c r="L622" s="135"/>
      <c r="M622" s="135"/>
    </row>
    <row r="623" spans="1:13" s="126" customFormat="1" ht="12.75">
      <c r="B623" s="122"/>
      <c r="C623" s="123"/>
      <c r="D623" s="124"/>
      <c r="E623" s="135"/>
      <c r="F623" s="125"/>
      <c r="G623" s="125"/>
      <c r="H623" s="125"/>
      <c r="I623" s="125"/>
      <c r="J623" s="125"/>
      <c r="K623" s="135"/>
      <c r="L623" s="125"/>
      <c r="M623" s="125"/>
    </row>
    <row r="624" spans="1:13" s="126" customFormat="1" ht="12.75">
      <c r="B624" s="122"/>
      <c r="C624" s="123"/>
      <c r="D624" s="124"/>
      <c r="E624" s="134"/>
      <c r="F624" s="125"/>
      <c r="G624" s="143"/>
      <c r="H624" s="146"/>
      <c r="I624" s="143"/>
      <c r="J624" s="143"/>
      <c r="K624" s="143"/>
      <c r="L624" s="143"/>
    </row>
    <row r="625" spans="1:13" s="126" customFormat="1" ht="12.75">
      <c r="B625" s="122"/>
      <c r="C625" s="123"/>
      <c r="D625" s="124"/>
      <c r="E625" s="135"/>
      <c r="F625" s="125"/>
      <c r="G625" s="135"/>
      <c r="H625" s="135"/>
      <c r="I625" s="135"/>
      <c r="J625" s="135"/>
      <c r="K625" s="135"/>
      <c r="L625" s="135"/>
      <c r="M625" s="135"/>
    </row>
    <row r="626" spans="1:13" s="126" customFormat="1" ht="15">
      <c r="B626" s="122"/>
      <c r="C626" s="123"/>
      <c r="D626" s="110"/>
      <c r="E626" s="110"/>
      <c r="F626" s="110"/>
      <c r="G626" s="127"/>
      <c r="H626" s="127"/>
      <c r="I626" s="127"/>
      <c r="J626" s="127"/>
      <c r="K626" s="127"/>
      <c r="L626" s="127"/>
      <c r="M626" s="127"/>
    </row>
    <row r="627" spans="1:13" s="130" customFormat="1" ht="15">
      <c r="A627" s="126"/>
      <c r="B627" s="136"/>
      <c r="C627" s="112"/>
      <c r="D627" s="129"/>
      <c r="E627" s="129"/>
      <c r="F627" s="129"/>
      <c r="G627" s="129"/>
      <c r="H627" s="129"/>
      <c r="I627" s="129"/>
      <c r="J627" s="129"/>
      <c r="K627" s="129"/>
      <c r="L627" s="129"/>
      <c r="M627" s="129"/>
    </row>
    <row r="628" spans="1:13" s="126" customFormat="1" ht="12.75">
      <c r="A628" s="130"/>
      <c r="B628" s="141"/>
      <c r="C628" s="123"/>
      <c r="D628" s="123"/>
      <c r="E628" s="123"/>
      <c r="F628" s="123"/>
      <c r="G628" s="123"/>
      <c r="H628" s="123"/>
      <c r="I628" s="123"/>
      <c r="J628" s="123"/>
      <c r="K628" s="123"/>
      <c r="L628" s="123"/>
      <c r="M628" s="123"/>
    </row>
    <row r="629" spans="1:13" s="126" customFormat="1" ht="12.75">
      <c r="B629" s="141"/>
      <c r="C629" s="123"/>
      <c r="D629" s="123"/>
      <c r="E629" s="123"/>
      <c r="F629" s="123"/>
      <c r="G629" s="123"/>
      <c r="H629" s="123"/>
      <c r="I629" s="123"/>
      <c r="J629" s="123"/>
      <c r="K629" s="123"/>
      <c r="L629" s="123"/>
      <c r="M629" s="123"/>
    </row>
    <row r="630" spans="1:13" s="126" customFormat="1" ht="12.75">
      <c r="B630" s="139"/>
      <c r="C630" s="123"/>
      <c r="D630" s="123"/>
      <c r="E630" s="123"/>
      <c r="F630" s="123"/>
      <c r="G630" s="123"/>
      <c r="H630" s="123"/>
      <c r="I630" s="133"/>
      <c r="J630" s="123"/>
      <c r="K630" s="123"/>
      <c r="L630" s="123"/>
      <c r="M630" s="123"/>
    </row>
    <row r="631" spans="1:13" s="126" customFormat="1" ht="12.75">
      <c r="B631" s="122"/>
      <c r="C631" s="123"/>
      <c r="D631" s="123"/>
      <c r="E631" s="133"/>
      <c r="F631" s="133"/>
      <c r="G631" s="133"/>
      <c r="H631" s="133"/>
      <c r="I631" s="133"/>
      <c r="J631" s="119"/>
      <c r="K631" s="133"/>
      <c r="L631" s="123"/>
      <c r="M631" s="133"/>
    </row>
    <row r="632" spans="1:13" s="126" customFormat="1" ht="12.75">
      <c r="B632" s="122"/>
      <c r="C632" s="133"/>
      <c r="D632" s="133"/>
      <c r="E632" s="133"/>
      <c r="F632" s="133"/>
      <c r="G632" s="133"/>
      <c r="H632" s="133"/>
      <c r="I632" s="133"/>
      <c r="J632" s="119"/>
      <c r="K632" s="133"/>
      <c r="L632" s="133"/>
      <c r="M632" s="133"/>
    </row>
    <row r="633" spans="1:13" s="126" customFormat="1" ht="12.75">
      <c r="B633" s="122"/>
      <c r="C633" s="123"/>
      <c r="D633" s="123"/>
      <c r="E633" s="133"/>
      <c r="F633" s="133"/>
      <c r="G633" s="133"/>
      <c r="H633" s="133"/>
      <c r="I633" s="133"/>
      <c r="J633" s="133"/>
      <c r="K633" s="133"/>
      <c r="L633" s="133"/>
      <c r="M633" s="133"/>
    </row>
    <row r="634" spans="1:13" s="126" customFormat="1" ht="12.75">
      <c r="B634" s="122"/>
      <c r="C634" s="123"/>
      <c r="D634" s="124"/>
      <c r="E634" s="135"/>
      <c r="F634" s="125"/>
      <c r="G634" s="135"/>
      <c r="H634" s="135"/>
      <c r="I634" s="135"/>
      <c r="J634" s="135"/>
      <c r="K634" s="135"/>
      <c r="L634" s="135"/>
      <c r="M634" s="135"/>
    </row>
    <row r="635" spans="1:13" s="126" customFormat="1" ht="12.75">
      <c r="B635" s="122"/>
      <c r="C635" s="123"/>
      <c r="D635" s="124"/>
      <c r="E635" s="135"/>
      <c r="F635" s="125"/>
      <c r="G635" s="125"/>
      <c r="H635" s="125"/>
      <c r="I635" s="125"/>
      <c r="J635" s="125"/>
      <c r="K635" s="135"/>
      <c r="L635" s="125"/>
      <c r="M635" s="125"/>
    </row>
    <row r="636" spans="1:13" s="126" customFormat="1" ht="12.75">
      <c r="B636" s="122"/>
      <c r="C636" s="123"/>
      <c r="D636" s="124"/>
      <c r="E636" s="134"/>
      <c r="F636" s="125"/>
      <c r="G636" s="143"/>
      <c r="H636" s="146"/>
      <c r="I636" s="143"/>
      <c r="J636" s="143"/>
      <c r="K636" s="143"/>
      <c r="L636" s="143"/>
    </row>
    <row r="637" spans="1:13" s="126" customFormat="1" ht="12.75">
      <c r="B637" s="122"/>
      <c r="C637" s="123"/>
      <c r="D637" s="124"/>
      <c r="E637" s="135"/>
      <c r="F637" s="125"/>
      <c r="G637" s="135"/>
      <c r="H637" s="135"/>
      <c r="I637" s="135"/>
      <c r="J637" s="135"/>
      <c r="K637" s="135"/>
      <c r="L637" s="135"/>
      <c r="M637" s="135"/>
    </row>
    <row r="638" spans="1:13" s="126" customFormat="1" ht="15">
      <c r="B638" s="122"/>
      <c r="C638" s="123"/>
      <c r="D638" s="110"/>
      <c r="E638" s="110"/>
      <c r="F638" s="110"/>
      <c r="G638" s="127"/>
      <c r="H638" s="127"/>
      <c r="I638" s="127"/>
      <c r="J638" s="127"/>
      <c r="K638" s="127"/>
      <c r="L638" s="127"/>
      <c r="M638" s="127"/>
    </row>
    <row r="639" spans="1:13" s="130" customFormat="1" ht="15">
      <c r="A639" s="126"/>
      <c r="B639" s="136"/>
      <c r="C639" s="112"/>
      <c r="D639" s="129"/>
      <c r="E639" s="129"/>
      <c r="F639" s="129"/>
      <c r="G639" s="129"/>
      <c r="H639" s="129"/>
      <c r="I639" s="129"/>
      <c r="J639" s="129"/>
      <c r="K639" s="129"/>
      <c r="L639" s="129"/>
      <c r="M639" s="129"/>
    </row>
    <row r="640" spans="1:13" s="126" customFormat="1" ht="12.75">
      <c r="A640" s="130"/>
      <c r="B640" s="122"/>
      <c r="C640" s="123"/>
      <c r="D640" s="123"/>
      <c r="E640" s="133"/>
      <c r="F640" s="133"/>
      <c r="G640" s="133"/>
      <c r="H640" s="133"/>
      <c r="I640" s="133"/>
      <c r="J640" s="133"/>
      <c r="K640" s="133"/>
      <c r="L640" s="133"/>
      <c r="M640" s="133"/>
    </row>
    <row r="641" spans="1:13" s="126" customFormat="1" ht="12.75">
      <c r="B641" s="122"/>
      <c r="C641" s="123"/>
      <c r="D641" s="123"/>
      <c r="E641" s="133"/>
      <c r="F641" s="133"/>
      <c r="G641" s="133"/>
      <c r="H641" s="133"/>
      <c r="I641" s="133"/>
      <c r="J641" s="133"/>
      <c r="K641" s="133"/>
      <c r="L641" s="133"/>
      <c r="M641" s="133"/>
    </row>
    <row r="642" spans="1:13" s="126" customFormat="1" ht="12.75">
      <c r="B642" s="139"/>
      <c r="C642" s="123"/>
      <c r="D642" s="123"/>
      <c r="E642" s="123"/>
      <c r="F642" s="123"/>
      <c r="G642" s="123"/>
      <c r="H642" s="123"/>
      <c r="I642" s="133"/>
      <c r="J642" s="123"/>
      <c r="K642" s="123"/>
      <c r="L642" s="123"/>
      <c r="M642" s="123"/>
    </row>
    <row r="643" spans="1:13" s="126" customFormat="1" ht="12.75">
      <c r="B643" s="122"/>
      <c r="C643" s="123"/>
      <c r="D643" s="123"/>
      <c r="E643" s="133"/>
      <c r="F643" s="133"/>
      <c r="G643" s="133"/>
      <c r="H643" s="133"/>
      <c r="I643" s="133"/>
      <c r="J643" s="119"/>
      <c r="K643" s="133"/>
      <c r="L643" s="123"/>
      <c r="M643" s="133"/>
    </row>
    <row r="644" spans="1:13" s="126" customFormat="1" ht="12.75">
      <c r="B644" s="122"/>
      <c r="C644" s="133"/>
      <c r="D644" s="133"/>
      <c r="E644" s="133"/>
      <c r="F644" s="133"/>
      <c r="G644" s="133"/>
      <c r="H644" s="133"/>
      <c r="I644" s="133"/>
      <c r="J644" s="119"/>
      <c r="K644" s="133"/>
      <c r="L644" s="133"/>
      <c r="M644" s="133"/>
    </row>
    <row r="645" spans="1:13" s="126" customFormat="1" ht="12.75">
      <c r="B645" s="122"/>
      <c r="C645" s="123"/>
      <c r="D645" s="123"/>
      <c r="E645" s="133"/>
      <c r="F645" s="133"/>
      <c r="G645" s="133"/>
      <c r="H645" s="133"/>
      <c r="I645" s="133"/>
      <c r="J645" s="133"/>
      <c r="K645" s="133"/>
      <c r="L645" s="133"/>
      <c r="M645" s="133"/>
    </row>
    <row r="646" spans="1:13" s="126" customFormat="1" ht="12.75">
      <c r="B646" s="122"/>
      <c r="C646" s="123"/>
      <c r="D646" s="124"/>
      <c r="E646" s="135"/>
      <c r="F646" s="125"/>
      <c r="G646" s="135"/>
      <c r="H646" s="135"/>
      <c r="I646" s="135"/>
      <c r="J646" s="135"/>
      <c r="K646" s="135"/>
      <c r="L646" s="135"/>
      <c r="M646" s="135"/>
    </row>
    <row r="647" spans="1:13" s="126" customFormat="1" ht="12.75">
      <c r="B647" s="122"/>
      <c r="C647" s="123"/>
      <c r="D647" s="124"/>
      <c r="E647" s="135"/>
      <c r="F647" s="125"/>
      <c r="G647" s="135"/>
      <c r="H647" s="135"/>
      <c r="I647" s="135"/>
      <c r="J647" s="135"/>
      <c r="K647" s="135"/>
      <c r="L647" s="135"/>
      <c r="M647" s="135"/>
    </row>
    <row r="648" spans="1:13" s="126" customFormat="1" ht="12.75">
      <c r="B648" s="122"/>
      <c r="C648" s="123"/>
      <c r="D648" s="124"/>
      <c r="E648" s="135"/>
      <c r="F648" s="125"/>
      <c r="G648" s="135"/>
      <c r="H648" s="135"/>
      <c r="I648" s="135"/>
      <c r="J648" s="135"/>
      <c r="K648" s="135"/>
      <c r="L648" s="135"/>
      <c r="M648" s="135"/>
    </row>
    <row r="649" spans="1:13" s="126" customFormat="1" ht="12.75">
      <c r="B649" s="122"/>
      <c r="C649" s="123"/>
      <c r="D649" s="124"/>
      <c r="E649" s="135"/>
      <c r="F649" s="125"/>
      <c r="G649" s="135"/>
      <c r="H649" s="135"/>
      <c r="I649" s="135"/>
      <c r="J649" s="135"/>
      <c r="K649" s="135"/>
      <c r="L649" s="135"/>
      <c r="M649" s="135"/>
    </row>
    <row r="650" spans="1:13" s="126" customFormat="1" ht="12.75">
      <c r="B650" s="122"/>
      <c r="C650" s="123"/>
      <c r="D650" s="124"/>
      <c r="E650" s="135"/>
      <c r="F650" s="125"/>
      <c r="G650" s="135"/>
      <c r="H650" s="135"/>
      <c r="I650" s="135"/>
      <c r="J650" s="135"/>
      <c r="K650" s="135"/>
      <c r="L650" s="135"/>
      <c r="M650" s="135"/>
    </row>
    <row r="651" spans="1:13" s="126" customFormat="1" ht="12.75">
      <c r="B651" s="122"/>
      <c r="C651" s="123"/>
      <c r="D651" s="124"/>
      <c r="E651" s="135"/>
      <c r="F651" s="125"/>
      <c r="G651" s="135"/>
      <c r="H651" s="135"/>
      <c r="I651" s="135"/>
      <c r="J651" s="135"/>
      <c r="K651" s="135"/>
      <c r="L651" s="135"/>
      <c r="M651" s="135"/>
    </row>
    <row r="652" spans="1:13" s="126" customFormat="1" ht="12.75">
      <c r="B652" s="122"/>
      <c r="C652" s="123"/>
      <c r="D652" s="124"/>
      <c r="E652" s="135"/>
      <c r="F652" s="125"/>
      <c r="G652" s="125"/>
      <c r="H652" s="125"/>
      <c r="I652" s="125"/>
      <c r="J652" s="125"/>
      <c r="K652" s="135"/>
      <c r="L652" s="125"/>
      <c r="M652" s="125"/>
    </row>
    <row r="653" spans="1:13" s="126" customFormat="1" ht="12.75">
      <c r="B653" s="122"/>
      <c r="C653" s="123"/>
      <c r="D653" s="124"/>
      <c r="E653" s="134"/>
      <c r="F653" s="125"/>
      <c r="G653" s="143"/>
      <c r="H653" s="146"/>
      <c r="I653" s="143"/>
      <c r="J653" s="143"/>
      <c r="K653" s="143"/>
      <c r="L653" s="143"/>
    </row>
    <row r="654" spans="1:13" s="126" customFormat="1" ht="15">
      <c r="B654" s="122"/>
      <c r="C654" s="123"/>
      <c r="D654" s="110"/>
      <c r="E654" s="110"/>
      <c r="F654" s="110"/>
      <c r="G654" s="127"/>
      <c r="H654" s="127"/>
      <c r="I654" s="127"/>
      <c r="J654" s="127"/>
      <c r="K654" s="127"/>
      <c r="L654" s="127"/>
      <c r="M654" s="127"/>
    </row>
    <row r="655" spans="1:13" s="130" customFormat="1" ht="15">
      <c r="A655" s="126"/>
      <c r="B655" s="136"/>
      <c r="C655" s="112"/>
      <c r="D655" s="129"/>
      <c r="E655" s="129"/>
      <c r="F655" s="129"/>
      <c r="G655" s="129"/>
      <c r="H655" s="129"/>
      <c r="I655" s="129"/>
      <c r="J655" s="129"/>
      <c r="K655" s="129"/>
      <c r="L655" s="129"/>
      <c r="M655" s="129"/>
    </row>
    <row r="656" spans="1:13" s="126" customFormat="1" ht="12.75">
      <c r="A656" s="130"/>
      <c r="B656" s="122"/>
      <c r="C656" s="123"/>
      <c r="D656" s="123"/>
      <c r="E656" s="123"/>
      <c r="F656" s="123"/>
      <c r="G656" s="123"/>
      <c r="H656" s="123"/>
      <c r="I656" s="123"/>
      <c r="J656" s="123"/>
      <c r="K656" s="123"/>
      <c r="L656" s="123"/>
      <c r="M656" s="123"/>
    </row>
    <row r="657" spans="1:13" s="126" customFormat="1" ht="12.75">
      <c r="B657" s="122"/>
      <c r="C657" s="123"/>
      <c r="D657" s="123"/>
      <c r="E657" s="123"/>
      <c r="F657" s="123"/>
      <c r="G657" s="123"/>
      <c r="H657" s="123"/>
      <c r="I657" s="123"/>
      <c r="J657" s="123"/>
      <c r="K657" s="123"/>
      <c r="L657" s="123"/>
      <c r="M657" s="123"/>
    </row>
    <row r="658" spans="1:13" s="126" customFormat="1" ht="12.75">
      <c r="B658" s="139"/>
      <c r="C658" s="123"/>
      <c r="D658" s="123"/>
      <c r="E658" s="123"/>
      <c r="F658" s="123"/>
      <c r="G658" s="123"/>
      <c r="H658" s="123"/>
      <c r="I658" s="133"/>
      <c r="J658" s="123"/>
      <c r="K658" s="123"/>
      <c r="L658" s="123"/>
      <c r="M658" s="123"/>
    </row>
    <row r="659" spans="1:13" s="126" customFormat="1" ht="12.75">
      <c r="B659" s="122"/>
      <c r="C659" s="123"/>
      <c r="D659" s="123"/>
      <c r="E659" s="133"/>
      <c r="F659" s="133"/>
      <c r="G659" s="133"/>
      <c r="H659" s="133"/>
      <c r="I659" s="133"/>
      <c r="J659" s="119"/>
      <c r="K659" s="133"/>
      <c r="L659" s="123"/>
      <c r="M659" s="133"/>
    </row>
    <row r="660" spans="1:13" s="126" customFormat="1" ht="12.75">
      <c r="B660" s="122"/>
      <c r="C660" s="133"/>
      <c r="D660" s="133"/>
      <c r="E660" s="133"/>
      <c r="F660" s="133"/>
      <c r="G660" s="133"/>
      <c r="H660" s="133"/>
      <c r="I660" s="133"/>
      <c r="J660" s="119"/>
      <c r="K660" s="133"/>
      <c r="L660" s="133"/>
      <c r="M660" s="133"/>
    </row>
    <row r="661" spans="1:13" s="126" customFormat="1" ht="12.75">
      <c r="B661" s="122"/>
      <c r="C661" s="123"/>
      <c r="D661" s="123"/>
      <c r="E661" s="133"/>
      <c r="F661" s="133"/>
      <c r="G661" s="133"/>
      <c r="H661" s="133"/>
      <c r="I661" s="133"/>
      <c r="J661" s="133"/>
      <c r="K661" s="133"/>
      <c r="L661" s="133"/>
      <c r="M661" s="133"/>
    </row>
    <row r="662" spans="1:13" s="126" customFormat="1" ht="12.75">
      <c r="B662" s="122"/>
      <c r="C662" s="123"/>
      <c r="D662" s="124"/>
      <c r="E662" s="135"/>
      <c r="F662" s="125"/>
      <c r="G662" s="135"/>
      <c r="H662" s="135"/>
      <c r="I662" s="135"/>
      <c r="J662" s="135"/>
      <c r="K662" s="135"/>
      <c r="L662" s="135"/>
      <c r="M662" s="135"/>
    </row>
    <row r="663" spans="1:13" s="126" customFormat="1" ht="12.75">
      <c r="B663" s="122"/>
      <c r="C663" s="123"/>
      <c r="D663" s="124"/>
      <c r="E663" s="135"/>
      <c r="F663" s="125"/>
      <c r="G663" s="125"/>
      <c r="H663" s="125"/>
      <c r="I663" s="125"/>
      <c r="J663" s="125"/>
      <c r="K663" s="135"/>
      <c r="L663" s="125"/>
      <c r="M663" s="125"/>
    </row>
    <row r="664" spans="1:13" s="126" customFormat="1" ht="12.75">
      <c r="B664" s="122"/>
      <c r="C664" s="123"/>
      <c r="D664" s="124"/>
      <c r="E664" s="134"/>
      <c r="F664" s="125"/>
      <c r="G664" s="143"/>
      <c r="H664" s="146"/>
      <c r="I664" s="143"/>
      <c r="J664" s="143"/>
      <c r="K664" s="143"/>
      <c r="L664" s="143"/>
    </row>
    <row r="665" spans="1:13" s="126" customFormat="1" ht="12.75">
      <c r="B665" s="122"/>
      <c r="C665" s="123"/>
      <c r="D665" s="124"/>
      <c r="E665" s="135"/>
      <c r="F665" s="125"/>
      <c r="G665" s="135"/>
      <c r="H665" s="135"/>
      <c r="I665" s="135"/>
      <c r="J665" s="135"/>
      <c r="K665" s="135"/>
      <c r="L665" s="135"/>
      <c r="M665" s="135"/>
    </row>
    <row r="666" spans="1:13" s="126" customFormat="1" ht="15">
      <c r="B666" s="122"/>
      <c r="C666" s="123"/>
      <c r="D666" s="110"/>
      <c r="E666" s="110"/>
      <c r="F666" s="110"/>
      <c r="G666" s="127"/>
      <c r="H666" s="127"/>
      <c r="I666" s="127"/>
      <c r="J666" s="127"/>
      <c r="K666" s="127"/>
      <c r="L666" s="127"/>
      <c r="M666" s="127"/>
    </row>
    <row r="667" spans="1:13" s="130" customFormat="1" ht="15">
      <c r="A667" s="126"/>
      <c r="B667" s="136"/>
      <c r="C667" s="112"/>
      <c r="D667" s="129"/>
      <c r="E667" s="129"/>
      <c r="F667" s="129"/>
      <c r="G667" s="129"/>
      <c r="H667" s="129"/>
      <c r="I667" s="129"/>
      <c r="J667" s="129"/>
      <c r="K667" s="129"/>
      <c r="L667" s="129"/>
      <c r="M667" s="129"/>
    </row>
    <row r="668" spans="1:13" s="126" customFormat="1" ht="12.75">
      <c r="A668" s="130"/>
      <c r="B668" s="122"/>
      <c r="C668" s="123"/>
      <c r="D668" s="123"/>
      <c r="E668" s="123"/>
      <c r="F668" s="123"/>
      <c r="G668" s="123"/>
      <c r="H668" s="123"/>
      <c r="I668" s="123"/>
      <c r="J668" s="123"/>
      <c r="K668" s="123"/>
      <c r="L668" s="123"/>
      <c r="M668" s="123"/>
    </row>
    <row r="669" spans="1:13" s="126" customFormat="1" ht="12.75">
      <c r="B669" s="122"/>
      <c r="C669" s="123"/>
      <c r="D669" s="123"/>
      <c r="E669" s="123"/>
      <c r="F669" s="123"/>
      <c r="G669" s="123"/>
      <c r="H669" s="123"/>
      <c r="I669" s="123"/>
      <c r="J669" s="123"/>
      <c r="K669" s="123"/>
      <c r="L669" s="123"/>
      <c r="M669" s="123"/>
    </row>
    <row r="670" spans="1:13" s="126" customFormat="1" ht="12.75">
      <c r="B670" s="139"/>
      <c r="C670" s="123"/>
      <c r="D670" s="123"/>
      <c r="E670" s="123"/>
      <c r="F670" s="123"/>
      <c r="G670" s="123"/>
      <c r="H670" s="123"/>
      <c r="I670" s="133"/>
      <c r="J670" s="123"/>
      <c r="K670" s="123"/>
      <c r="L670" s="123"/>
      <c r="M670" s="123"/>
    </row>
    <row r="671" spans="1:13" s="126" customFormat="1" ht="12.75">
      <c r="B671" s="122"/>
      <c r="C671" s="123"/>
      <c r="D671" s="123"/>
      <c r="E671" s="133"/>
      <c r="F671" s="133"/>
      <c r="G671" s="133"/>
      <c r="H671" s="133"/>
      <c r="I671" s="133"/>
      <c r="J671" s="119"/>
      <c r="K671" s="133"/>
      <c r="L671" s="123"/>
      <c r="M671" s="133"/>
    </row>
    <row r="672" spans="1:13" s="126" customFormat="1" ht="12.75">
      <c r="B672" s="122"/>
      <c r="C672" s="133"/>
      <c r="D672" s="133"/>
      <c r="E672" s="133"/>
      <c r="F672" s="133"/>
      <c r="G672" s="133"/>
      <c r="H672" s="133"/>
      <c r="I672" s="133"/>
      <c r="J672" s="119"/>
      <c r="K672" s="133"/>
      <c r="L672" s="133"/>
      <c r="M672" s="133"/>
    </row>
    <row r="673" spans="1:13" s="126" customFormat="1" ht="12.75">
      <c r="B673" s="122"/>
      <c r="C673" s="123"/>
      <c r="D673" s="123"/>
      <c r="E673" s="133"/>
      <c r="F673" s="133"/>
      <c r="G673" s="133"/>
      <c r="H673" s="133"/>
      <c r="I673" s="133"/>
      <c r="J673" s="133"/>
      <c r="K673" s="133"/>
      <c r="L673" s="133"/>
      <c r="M673" s="133"/>
    </row>
    <row r="674" spans="1:13" s="126" customFormat="1" ht="12.75">
      <c r="B674" s="122"/>
      <c r="C674" s="123"/>
      <c r="D674" s="124"/>
      <c r="E674" s="135"/>
      <c r="F674" s="125"/>
      <c r="G674" s="135"/>
      <c r="H674" s="135"/>
      <c r="I674" s="135"/>
      <c r="J674" s="135"/>
      <c r="K674" s="135"/>
      <c r="L674" s="135"/>
      <c r="M674" s="135"/>
    </row>
    <row r="675" spans="1:13" s="126" customFormat="1" ht="12.75">
      <c r="B675" s="122"/>
      <c r="C675" s="123"/>
      <c r="D675" s="124"/>
      <c r="E675" s="135"/>
      <c r="F675" s="125"/>
      <c r="G675" s="135"/>
      <c r="H675" s="135"/>
      <c r="I675" s="135"/>
      <c r="J675" s="135"/>
      <c r="K675" s="135"/>
      <c r="L675" s="135"/>
      <c r="M675" s="135"/>
    </row>
    <row r="676" spans="1:13" s="126" customFormat="1" ht="12.75">
      <c r="B676" s="122"/>
      <c r="C676" s="123"/>
      <c r="D676" s="124"/>
      <c r="E676" s="135"/>
      <c r="F676" s="125"/>
      <c r="G676" s="135"/>
      <c r="H676" s="135"/>
      <c r="I676" s="135"/>
      <c r="J676" s="135"/>
      <c r="K676" s="135"/>
      <c r="L676" s="135"/>
      <c r="M676" s="135"/>
    </row>
    <row r="677" spans="1:13" s="126" customFormat="1" ht="12.75">
      <c r="B677" s="122"/>
      <c r="C677" s="123"/>
      <c r="D677" s="124"/>
      <c r="E677" s="135"/>
      <c r="F677" s="125"/>
      <c r="G677" s="135"/>
      <c r="H677" s="135"/>
      <c r="I677" s="135"/>
      <c r="J677" s="135"/>
      <c r="K677" s="135"/>
      <c r="L677" s="135"/>
      <c r="M677" s="135"/>
    </row>
    <row r="678" spans="1:13" s="126" customFormat="1" ht="12.75">
      <c r="B678" s="122"/>
      <c r="C678" s="123"/>
      <c r="D678" s="124"/>
      <c r="E678" s="135"/>
      <c r="F678" s="125"/>
      <c r="G678" s="125"/>
      <c r="H678" s="125"/>
      <c r="I678" s="125"/>
      <c r="J678" s="125"/>
      <c r="K678" s="135"/>
      <c r="L678" s="125"/>
      <c r="M678" s="125"/>
    </row>
    <row r="679" spans="1:13" s="126" customFormat="1" ht="12.75">
      <c r="B679" s="122"/>
      <c r="C679" s="123"/>
      <c r="D679" s="124"/>
      <c r="E679" s="134"/>
      <c r="F679" s="125"/>
      <c r="G679" s="143"/>
      <c r="H679" s="146"/>
      <c r="I679" s="143"/>
      <c r="J679" s="143"/>
      <c r="K679" s="143"/>
      <c r="L679" s="143"/>
    </row>
    <row r="680" spans="1:13" s="126" customFormat="1" ht="12.75">
      <c r="B680" s="122"/>
      <c r="C680" s="123"/>
      <c r="D680" s="124"/>
      <c r="E680" s="135"/>
      <c r="F680" s="125"/>
      <c r="G680" s="135"/>
      <c r="H680" s="135"/>
      <c r="I680" s="135"/>
      <c r="J680" s="135"/>
      <c r="K680" s="135"/>
      <c r="L680" s="135"/>
      <c r="M680" s="135"/>
    </row>
    <row r="681" spans="1:13" s="126" customFormat="1" ht="15">
      <c r="B681" s="122"/>
      <c r="C681" s="123"/>
      <c r="D681" s="110"/>
      <c r="E681" s="110"/>
      <c r="F681" s="110"/>
      <c r="G681" s="127"/>
      <c r="H681" s="127"/>
      <c r="I681" s="127"/>
      <c r="J681" s="127"/>
      <c r="K681" s="127"/>
      <c r="L681" s="127"/>
      <c r="M681" s="127"/>
    </row>
    <row r="682" spans="1:13" s="130" customFormat="1" ht="15">
      <c r="A682" s="126"/>
      <c r="B682" s="136"/>
      <c r="C682" s="112"/>
      <c r="D682" s="129"/>
      <c r="E682" s="129"/>
      <c r="F682" s="129"/>
      <c r="G682" s="129"/>
      <c r="H682" s="129"/>
      <c r="I682" s="129"/>
      <c r="J682" s="129"/>
      <c r="K682" s="129"/>
      <c r="L682" s="129"/>
      <c r="M682" s="129"/>
    </row>
    <row r="683" spans="1:13" s="126" customFormat="1" ht="12.75">
      <c r="A683" s="130"/>
      <c r="B683" s="122"/>
      <c r="C683" s="123"/>
      <c r="D683" s="123"/>
      <c r="E683" s="123"/>
      <c r="F683" s="123"/>
      <c r="G683" s="123"/>
      <c r="H683" s="123"/>
      <c r="I683" s="123"/>
      <c r="J683" s="123"/>
      <c r="K683" s="123"/>
      <c r="L683" s="123"/>
      <c r="M683" s="123"/>
    </row>
    <row r="684" spans="1:13" s="126" customFormat="1" ht="12.75">
      <c r="B684" s="122"/>
      <c r="C684" s="123"/>
      <c r="D684" s="123"/>
      <c r="E684" s="123"/>
      <c r="F684" s="123"/>
      <c r="G684" s="123"/>
      <c r="H684" s="123"/>
      <c r="I684" s="123"/>
      <c r="J684" s="123"/>
      <c r="K684" s="123"/>
      <c r="L684" s="123"/>
      <c r="M684" s="123"/>
    </row>
    <row r="685" spans="1:13" s="126" customFormat="1" ht="12.75">
      <c r="B685" s="139"/>
      <c r="C685" s="123"/>
      <c r="D685" s="123"/>
      <c r="E685" s="123"/>
      <c r="F685" s="142"/>
      <c r="G685" s="142"/>
      <c r="H685" s="123"/>
      <c r="I685" s="133"/>
      <c r="J685" s="123"/>
      <c r="K685" s="123"/>
      <c r="L685" s="123"/>
      <c r="M685" s="123"/>
    </row>
    <row r="686" spans="1:13" s="126" customFormat="1" ht="12.75">
      <c r="B686" s="122"/>
      <c r="C686" s="123"/>
      <c r="D686" s="123"/>
      <c r="E686" s="133"/>
      <c r="F686" s="133"/>
      <c r="G686" s="133"/>
      <c r="H686" s="133"/>
      <c r="I686" s="133"/>
      <c r="J686" s="119"/>
      <c r="K686" s="133"/>
      <c r="L686" s="123"/>
      <c r="M686" s="133"/>
    </row>
    <row r="687" spans="1:13" s="126" customFormat="1" ht="12.75">
      <c r="B687" s="122"/>
      <c r="C687" s="133"/>
      <c r="D687" s="133"/>
      <c r="E687" s="133"/>
      <c r="F687" s="133"/>
      <c r="G687" s="133"/>
      <c r="H687" s="133"/>
      <c r="I687" s="133"/>
      <c r="J687" s="119"/>
      <c r="K687" s="133"/>
      <c r="L687" s="133"/>
      <c r="M687" s="133"/>
    </row>
    <row r="688" spans="1:13" s="126" customFormat="1" ht="12.75">
      <c r="B688" s="122"/>
      <c r="C688" s="123"/>
      <c r="D688" s="123"/>
      <c r="E688" s="133"/>
      <c r="F688" s="133"/>
      <c r="G688" s="133"/>
      <c r="H688" s="133"/>
      <c r="I688" s="133"/>
      <c r="J688" s="133"/>
      <c r="K688" s="133"/>
      <c r="L688" s="133"/>
      <c r="M688" s="133"/>
    </row>
    <row r="689" spans="1:13" s="126" customFormat="1" ht="12.75">
      <c r="B689" s="122"/>
      <c r="C689" s="123"/>
      <c r="D689" s="124"/>
      <c r="E689" s="135"/>
      <c r="F689" s="125"/>
      <c r="G689" s="135"/>
      <c r="H689" s="135"/>
      <c r="I689" s="135"/>
      <c r="J689" s="135"/>
      <c r="K689" s="135"/>
      <c r="L689" s="135"/>
      <c r="M689" s="135"/>
    </row>
    <row r="690" spans="1:13" s="126" customFormat="1" ht="12.75">
      <c r="B690" s="122"/>
      <c r="C690" s="123"/>
      <c r="D690" s="124"/>
      <c r="E690" s="135"/>
      <c r="F690" s="125"/>
      <c r="G690" s="125"/>
      <c r="H690" s="125"/>
      <c r="I690" s="125"/>
      <c r="J690" s="143"/>
      <c r="K690" s="135"/>
      <c r="L690" s="125"/>
      <c r="M690" s="125"/>
    </row>
    <row r="691" spans="1:13" s="126" customFormat="1" ht="12.75">
      <c r="B691" s="122"/>
      <c r="C691" s="123"/>
      <c r="D691" s="124"/>
      <c r="E691" s="134"/>
      <c r="F691" s="125"/>
      <c r="G691" s="143"/>
      <c r="H691" s="146"/>
      <c r="I691" s="143"/>
      <c r="J691" s="143"/>
      <c r="K691" s="143"/>
      <c r="L691" s="143"/>
    </row>
    <row r="692" spans="1:13" s="126" customFormat="1" ht="12.75">
      <c r="B692" s="122"/>
      <c r="C692" s="123"/>
      <c r="D692" s="124"/>
      <c r="E692" s="135"/>
      <c r="F692" s="125"/>
      <c r="G692" s="135"/>
      <c r="H692" s="135"/>
      <c r="I692" s="135"/>
      <c r="J692" s="135"/>
      <c r="K692" s="135"/>
      <c r="L692" s="135"/>
      <c r="M692" s="135"/>
    </row>
    <row r="693" spans="1:13" s="126" customFormat="1" ht="15">
      <c r="B693" s="122"/>
      <c r="C693" s="123"/>
      <c r="D693" s="110"/>
      <c r="E693" s="110"/>
      <c r="F693" s="110"/>
      <c r="G693" s="127"/>
      <c r="H693" s="127"/>
      <c r="I693" s="127"/>
      <c r="J693" s="127"/>
      <c r="K693" s="127"/>
      <c r="L693" s="127"/>
      <c r="M693" s="127"/>
    </row>
    <row r="694" spans="1:13" s="130" customFormat="1" ht="15">
      <c r="A694" s="126"/>
      <c r="B694" s="136"/>
      <c r="C694" s="112"/>
      <c r="D694" s="129"/>
      <c r="E694" s="129"/>
      <c r="F694" s="129"/>
      <c r="G694" s="129"/>
      <c r="H694" s="129"/>
      <c r="I694" s="129"/>
      <c r="J694" s="129"/>
      <c r="K694" s="129"/>
      <c r="L694" s="129"/>
      <c r="M694" s="129"/>
    </row>
    <row r="695" spans="1:13" s="126" customFormat="1" ht="12.75">
      <c r="A695" s="130"/>
      <c r="B695" s="122"/>
      <c r="C695" s="123"/>
      <c r="D695" s="123"/>
      <c r="E695" s="123"/>
      <c r="F695" s="133"/>
      <c r="G695" s="123"/>
      <c r="H695" s="123"/>
      <c r="I695" s="123"/>
      <c r="J695" s="123"/>
      <c r="K695" s="123"/>
      <c r="L695" s="123"/>
      <c r="M695" s="123"/>
    </row>
    <row r="696" spans="1:13" s="126" customFormat="1" ht="12.75">
      <c r="B696" s="122"/>
      <c r="C696" s="123"/>
      <c r="D696" s="123"/>
      <c r="E696" s="123"/>
      <c r="F696" s="133"/>
      <c r="G696" s="123"/>
      <c r="H696" s="123"/>
      <c r="I696" s="123"/>
      <c r="J696" s="123"/>
      <c r="K696" s="123"/>
      <c r="L696" s="123"/>
      <c r="M696" s="123"/>
    </row>
    <row r="697" spans="1:13" s="126" customFormat="1" ht="12.75">
      <c r="B697" s="139"/>
      <c r="C697" s="123"/>
      <c r="D697" s="123"/>
      <c r="E697" s="123"/>
      <c r="F697" s="133"/>
      <c r="G697" s="123"/>
      <c r="H697" s="123"/>
      <c r="I697" s="133"/>
      <c r="J697" s="123"/>
      <c r="K697" s="123"/>
      <c r="L697" s="123"/>
      <c r="M697" s="123"/>
    </row>
    <row r="698" spans="1:13" s="126" customFormat="1" ht="12.75">
      <c r="B698" s="122"/>
      <c r="C698" s="123"/>
      <c r="D698" s="123"/>
      <c r="E698" s="133"/>
      <c r="F698" s="133"/>
      <c r="G698" s="133"/>
      <c r="H698" s="133"/>
      <c r="I698" s="133"/>
      <c r="J698" s="119"/>
      <c r="K698" s="133"/>
      <c r="L698" s="123"/>
      <c r="M698" s="133"/>
    </row>
    <row r="699" spans="1:13" s="126" customFormat="1" ht="12.75">
      <c r="B699" s="122"/>
      <c r="C699" s="133"/>
      <c r="D699" s="133"/>
      <c r="E699" s="133"/>
      <c r="F699" s="133"/>
      <c r="G699" s="133"/>
      <c r="H699" s="133"/>
      <c r="I699" s="133"/>
      <c r="J699" s="119"/>
      <c r="K699" s="133"/>
      <c r="L699" s="133"/>
      <c r="M699" s="133"/>
    </row>
    <row r="700" spans="1:13" s="126" customFormat="1" ht="12.75">
      <c r="B700" s="122"/>
      <c r="C700" s="123"/>
      <c r="D700" s="123"/>
      <c r="E700" s="133"/>
      <c r="F700" s="133"/>
      <c r="G700" s="133"/>
      <c r="H700" s="133"/>
      <c r="I700" s="133"/>
      <c r="J700" s="133"/>
      <c r="K700" s="133"/>
      <c r="L700" s="133"/>
      <c r="M700" s="133"/>
    </row>
    <row r="701" spans="1:13" s="126" customFormat="1" ht="12.75">
      <c r="B701" s="122"/>
      <c r="C701" s="123"/>
      <c r="D701" s="124"/>
      <c r="E701" s="135"/>
      <c r="F701" s="125"/>
      <c r="G701" s="135"/>
      <c r="H701" s="135"/>
      <c r="I701" s="135"/>
      <c r="J701" s="135"/>
      <c r="K701" s="135"/>
      <c r="L701" s="135"/>
      <c r="M701" s="135"/>
    </row>
    <row r="702" spans="1:13" s="126" customFormat="1" ht="12.75">
      <c r="B702" s="122"/>
      <c r="C702" s="123"/>
      <c r="D702" s="124"/>
      <c r="E702" s="135"/>
      <c r="F702" s="125"/>
      <c r="G702" s="125"/>
      <c r="H702" s="125"/>
      <c r="I702" s="125"/>
      <c r="J702" s="125"/>
      <c r="K702" s="135"/>
      <c r="L702" s="125"/>
      <c r="M702" s="125"/>
    </row>
    <row r="703" spans="1:13" s="126" customFormat="1" ht="12.75">
      <c r="B703" s="122"/>
      <c r="C703" s="123"/>
      <c r="D703" s="124"/>
      <c r="E703" s="134"/>
      <c r="F703" s="125"/>
      <c r="G703" s="143"/>
      <c r="H703" s="146"/>
      <c r="I703" s="143"/>
      <c r="J703" s="143"/>
      <c r="K703" s="143"/>
      <c r="L703" s="143"/>
    </row>
    <row r="704" spans="1:13" s="126" customFormat="1" ht="12.75">
      <c r="B704" s="122"/>
      <c r="C704" s="123"/>
      <c r="D704" s="124"/>
      <c r="E704" s="135"/>
      <c r="F704" s="125"/>
      <c r="G704" s="135"/>
      <c r="H704" s="135"/>
      <c r="I704" s="135"/>
      <c r="J704" s="135"/>
      <c r="K704" s="135"/>
      <c r="L704" s="135"/>
      <c r="M704" s="135"/>
    </row>
    <row r="705" spans="1:13" s="126" customFormat="1" ht="15">
      <c r="B705" s="122"/>
      <c r="C705" s="123"/>
      <c r="D705" s="110"/>
      <c r="E705" s="110"/>
      <c r="F705" s="110"/>
      <c r="G705" s="127"/>
      <c r="H705" s="127"/>
      <c r="I705" s="127"/>
      <c r="J705" s="127"/>
      <c r="K705" s="127"/>
      <c r="L705" s="127"/>
      <c r="M705" s="127"/>
    </row>
    <row r="706" spans="1:13" s="130" customFormat="1" ht="15">
      <c r="A706" s="126"/>
      <c r="B706" s="136"/>
      <c r="C706" s="112"/>
      <c r="D706" s="129"/>
      <c r="E706" s="129"/>
      <c r="F706" s="129"/>
      <c r="G706" s="129"/>
      <c r="H706" s="129"/>
      <c r="I706" s="129"/>
      <c r="J706" s="129"/>
      <c r="K706" s="129"/>
      <c r="L706" s="129"/>
      <c r="M706" s="129"/>
    </row>
    <row r="707" spans="1:13" s="126" customFormat="1" ht="12.75">
      <c r="A707" s="130"/>
      <c r="B707" s="141"/>
      <c r="C707" s="123"/>
      <c r="D707" s="123"/>
      <c r="E707" s="123"/>
      <c r="F707" s="123"/>
      <c r="G707" s="123"/>
      <c r="H707" s="123"/>
      <c r="I707" s="123"/>
      <c r="J707" s="123"/>
      <c r="K707" s="123"/>
      <c r="L707" s="123"/>
      <c r="M707" s="123"/>
    </row>
    <row r="708" spans="1:13" s="126" customFormat="1" ht="12.75">
      <c r="B708" s="122"/>
      <c r="C708" s="123"/>
      <c r="D708" s="123"/>
      <c r="E708" s="123"/>
      <c r="F708" s="123"/>
      <c r="G708" s="123"/>
      <c r="H708" s="123"/>
      <c r="I708" s="123"/>
      <c r="J708" s="123"/>
      <c r="K708" s="123"/>
      <c r="L708" s="123"/>
      <c r="M708" s="123"/>
    </row>
    <row r="709" spans="1:13" s="126" customFormat="1" ht="12.75">
      <c r="B709" s="139"/>
      <c r="C709" s="123"/>
      <c r="D709" s="123"/>
      <c r="E709" s="123"/>
      <c r="F709" s="123"/>
      <c r="G709" s="123"/>
      <c r="H709" s="123"/>
      <c r="I709" s="133"/>
      <c r="J709" s="123"/>
      <c r="K709" s="123"/>
      <c r="L709" s="123"/>
      <c r="M709" s="123"/>
    </row>
    <row r="710" spans="1:13" s="126" customFormat="1" ht="12.75">
      <c r="B710" s="122"/>
      <c r="C710" s="123"/>
      <c r="D710" s="123"/>
      <c r="E710" s="133"/>
      <c r="F710" s="133"/>
      <c r="G710" s="133"/>
      <c r="H710" s="133"/>
      <c r="I710" s="133"/>
      <c r="J710" s="119"/>
      <c r="K710" s="133"/>
      <c r="L710" s="123"/>
      <c r="M710" s="133"/>
    </row>
    <row r="711" spans="1:13" s="126" customFormat="1" ht="12.75">
      <c r="B711" s="122"/>
      <c r="C711" s="133"/>
      <c r="D711" s="133"/>
      <c r="E711" s="133"/>
      <c r="F711" s="133"/>
      <c r="G711" s="133"/>
      <c r="H711" s="133"/>
      <c r="I711" s="133"/>
      <c r="J711" s="119"/>
      <c r="K711" s="133"/>
      <c r="L711" s="133"/>
      <c r="M711" s="133"/>
    </row>
    <row r="712" spans="1:13" s="126" customFormat="1" ht="12.75">
      <c r="B712" s="122"/>
      <c r="C712" s="123"/>
      <c r="D712" s="123"/>
      <c r="E712" s="133"/>
      <c r="F712" s="133"/>
      <c r="G712" s="133"/>
      <c r="H712" s="133"/>
      <c r="I712" s="133"/>
      <c r="J712" s="133"/>
      <c r="K712" s="133"/>
      <c r="L712" s="133"/>
      <c r="M712" s="133"/>
    </row>
    <row r="713" spans="1:13" s="126" customFormat="1" ht="12.75">
      <c r="B713" s="122"/>
      <c r="C713" s="123"/>
      <c r="D713" s="124"/>
      <c r="E713" s="135"/>
      <c r="F713" s="125"/>
      <c r="G713" s="135"/>
      <c r="H713" s="135"/>
      <c r="I713" s="135"/>
      <c r="J713" s="135"/>
      <c r="K713" s="135"/>
      <c r="L713" s="135"/>
      <c r="M713" s="135"/>
    </row>
    <row r="714" spans="1:13" s="126" customFormat="1" ht="12.75">
      <c r="B714" s="122"/>
      <c r="C714" s="123"/>
      <c r="D714" s="124"/>
      <c r="E714" s="135"/>
      <c r="F714" s="125"/>
      <c r="G714" s="125"/>
      <c r="H714" s="125"/>
      <c r="I714" s="125"/>
      <c r="J714" s="125"/>
      <c r="K714" s="135"/>
      <c r="L714" s="125"/>
      <c r="M714" s="125"/>
    </row>
    <row r="715" spans="1:13" s="126" customFormat="1" ht="12.75">
      <c r="B715" s="122"/>
      <c r="C715" s="123"/>
      <c r="D715" s="124"/>
      <c r="E715" s="134"/>
      <c r="F715" s="125"/>
      <c r="G715" s="143"/>
      <c r="H715" s="146"/>
      <c r="I715" s="143"/>
      <c r="J715" s="143"/>
      <c r="K715" s="143"/>
      <c r="L715" s="143"/>
    </row>
    <row r="716" spans="1:13" s="126" customFormat="1" ht="12.75">
      <c r="B716" s="122"/>
      <c r="C716" s="123"/>
      <c r="D716" s="124"/>
      <c r="E716" s="135"/>
      <c r="F716" s="125"/>
      <c r="G716" s="135"/>
      <c r="H716" s="135"/>
      <c r="I716" s="135"/>
      <c r="J716" s="135"/>
      <c r="K716" s="135"/>
      <c r="L716" s="135"/>
      <c r="M716" s="135"/>
    </row>
    <row r="717" spans="1:13" s="126" customFormat="1" ht="15">
      <c r="B717" s="122"/>
      <c r="C717" s="123"/>
      <c r="D717" s="110"/>
      <c r="E717" s="110"/>
      <c r="F717" s="110"/>
      <c r="G717" s="127"/>
      <c r="H717" s="127"/>
      <c r="I717" s="127"/>
      <c r="J717" s="127"/>
      <c r="K717" s="127"/>
      <c r="L717" s="127"/>
      <c r="M717" s="127"/>
    </row>
    <row r="718" spans="1:13" s="130" customFormat="1" ht="15">
      <c r="A718" s="126"/>
      <c r="B718" s="136"/>
      <c r="C718" s="112"/>
      <c r="D718" s="129"/>
      <c r="E718" s="129"/>
      <c r="F718" s="129"/>
      <c r="G718" s="129"/>
      <c r="H718" s="129"/>
      <c r="I718" s="129"/>
      <c r="J718" s="129"/>
      <c r="K718" s="129"/>
      <c r="L718" s="129"/>
      <c r="M718" s="129"/>
    </row>
    <row r="719" spans="1:13" s="126" customFormat="1" ht="12.75">
      <c r="A719" s="130"/>
      <c r="B719" s="122"/>
      <c r="C719" s="123"/>
      <c r="D719" s="123"/>
      <c r="E719" s="133"/>
      <c r="F719" s="133"/>
      <c r="G719" s="133"/>
      <c r="H719" s="133"/>
      <c r="I719" s="133"/>
      <c r="J719" s="133"/>
      <c r="K719" s="133"/>
      <c r="L719" s="133"/>
      <c r="M719" s="133"/>
    </row>
    <row r="720" spans="1:13" s="126" customFormat="1" ht="12.75">
      <c r="B720" s="122"/>
      <c r="C720" s="123"/>
      <c r="D720" s="123"/>
      <c r="E720" s="133"/>
      <c r="F720" s="133"/>
      <c r="G720" s="133"/>
      <c r="H720" s="133"/>
      <c r="I720" s="133"/>
      <c r="J720" s="133"/>
      <c r="K720" s="133"/>
      <c r="L720" s="133"/>
      <c r="M720" s="133"/>
    </row>
    <row r="721" spans="1:13" s="126" customFormat="1" ht="12.75">
      <c r="B721" s="139"/>
      <c r="C721" s="123"/>
      <c r="D721" s="123"/>
      <c r="E721" s="123"/>
      <c r="F721" s="123"/>
      <c r="G721" s="123"/>
      <c r="H721" s="123"/>
      <c r="I721" s="133"/>
      <c r="J721" s="123"/>
      <c r="K721" s="123"/>
      <c r="L721" s="123"/>
      <c r="M721" s="123"/>
    </row>
    <row r="722" spans="1:13" s="126" customFormat="1" ht="12.75">
      <c r="B722" s="122"/>
      <c r="C722" s="123"/>
      <c r="D722" s="123"/>
      <c r="E722" s="133"/>
      <c r="F722" s="133"/>
      <c r="G722" s="133"/>
      <c r="H722" s="133"/>
      <c r="I722" s="133"/>
      <c r="J722" s="119"/>
      <c r="K722" s="133"/>
      <c r="L722" s="123"/>
      <c r="M722" s="133"/>
    </row>
    <row r="723" spans="1:13" s="126" customFormat="1" ht="12.75">
      <c r="B723" s="122"/>
      <c r="C723" s="133"/>
      <c r="D723" s="133"/>
      <c r="E723" s="133"/>
      <c r="F723" s="133"/>
      <c r="G723" s="133"/>
      <c r="H723" s="133"/>
      <c r="I723" s="133"/>
      <c r="J723" s="119"/>
      <c r="K723" s="133"/>
      <c r="L723" s="133"/>
      <c r="M723" s="133"/>
    </row>
    <row r="724" spans="1:13" s="126" customFormat="1" ht="12.75">
      <c r="B724" s="122"/>
      <c r="C724" s="123"/>
      <c r="D724" s="123"/>
      <c r="E724" s="133"/>
      <c r="F724" s="133"/>
      <c r="G724" s="133"/>
      <c r="H724" s="133"/>
      <c r="I724" s="133"/>
      <c r="J724" s="133"/>
      <c r="K724" s="133"/>
      <c r="L724" s="133"/>
      <c r="M724" s="133"/>
    </row>
    <row r="725" spans="1:13" s="126" customFormat="1" ht="12.75">
      <c r="B725" s="122"/>
      <c r="C725" s="123"/>
      <c r="D725" s="124"/>
      <c r="E725" s="135"/>
      <c r="F725" s="125"/>
      <c r="G725" s="135"/>
      <c r="H725" s="135"/>
      <c r="I725" s="135"/>
      <c r="J725" s="135"/>
      <c r="K725" s="135"/>
      <c r="L725" s="135"/>
      <c r="M725" s="135"/>
    </row>
    <row r="726" spans="1:13" s="126" customFormat="1" ht="12.75">
      <c r="B726" s="122"/>
      <c r="C726" s="123"/>
      <c r="D726" s="124"/>
      <c r="E726" s="135"/>
      <c r="F726" s="125"/>
      <c r="G726" s="125"/>
      <c r="H726" s="125"/>
      <c r="I726" s="125"/>
      <c r="J726" s="125"/>
      <c r="K726" s="135"/>
      <c r="L726" s="125"/>
      <c r="M726" s="125"/>
    </row>
    <row r="727" spans="1:13" s="126" customFormat="1" ht="12.75">
      <c r="B727" s="122"/>
      <c r="C727" s="123"/>
      <c r="D727" s="124"/>
      <c r="E727" s="134"/>
      <c r="F727" s="125"/>
      <c r="G727" s="143"/>
      <c r="H727" s="146"/>
      <c r="I727" s="143"/>
      <c r="J727" s="143"/>
      <c r="K727" s="143"/>
      <c r="L727" s="143"/>
    </row>
    <row r="728" spans="1:13" s="126" customFormat="1" ht="12.75">
      <c r="B728" s="122"/>
      <c r="C728" s="123"/>
      <c r="D728" s="124"/>
      <c r="E728" s="135"/>
      <c r="F728" s="125"/>
      <c r="G728" s="135"/>
      <c r="H728" s="135"/>
      <c r="I728" s="135"/>
      <c r="J728" s="135"/>
      <c r="K728" s="135"/>
      <c r="L728" s="135"/>
      <c r="M728" s="135"/>
    </row>
    <row r="729" spans="1:13" s="126" customFormat="1" ht="15">
      <c r="B729" s="122"/>
      <c r="C729" s="123"/>
      <c r="D729" s="110"/>
      <c r="E729" s="110"/>
      <c r="F729" s="110"/>
      <c r="G729" s="127"/>
      <c r="H729" s="127"/>
      <c r="I729" s="127"/>
      <c r="J729" s="127"/>
      <c r="K729" s="127"/>
      <c r="L729" s="127"/>
      <c r="M729" s="127"/>
    </row>
    <row r="730" spans="1:13" s="130" customFormat="1" ht="15">
      <c r="A730" s="126"/>
      <c r="B730" s="136"/>
      <c r="C730" s="112"/>
      <c r="D730" s="129"/>
      <c r="E730" s="129"/>
      <c r="F730" s="129"/>
      <c r="G730" s="129"/>
      <c r="H730" s="129"/>
      <c r="I730" s="129"/>
      <c r="J730" s="129"/>
      <c r="K730" s="129"/>
      <c r="L730" s="129"/>
      <c r="M730" s="129"/>
    </row>
    <row r="731" spans="1:13" s="126" customFormat="1" ht="12.75">
      <c r="A731" s="130"/>
      <c r="B731" s="122"/>
      <c r="C731" s="123"/>
      <c r="D731" s="123"/>
      <c r="E731" s="133"/>
      <c r="F731" s="133"/>
      <c r="G731" s="133"/>
      <c r="H731" s="133"/>
      <c r="I731" s="133"/>
      <c r="J731" s="133"/>
      <c r="K731" s="133"/>
      <c r="L731" s="133"/>
      <c r="M731" s="133"/>
    </row>
    <row r="732" spans="1:13" s="126" customFormat="1" ht="12.75">
      <c r="B732" s="122"/>
      <c r="C732" s="123"/>
      <c r="D732" s="123"/>
      <c r="E732" s="133"/>
      <c r="F732" s="133"/>
      <c r="G732" s="133"/>
      <c r="H732" s="133"/>
      <c r="I732" s="133"/>
      <c r="J732" s="133"/>
      <c r="K732" s="133"/>
      <c r="L732" s="133"/>
      <c r="M732" s="133"/>
    </row>
    <row r="733" spans="1:13" s="126" customFormat="1" ht="12.75">
      <c r="B733" s="139"/>
      <c r="C733" s="123"/>
      <c r="D733" s="123"/>
      <c r="E733" s="123"/>
      <c r="F733" s="123"/>
      <c r="G733" s="123"/>
      <c r="H733" s="123"/>
      <c r="I733" s="133"/>
      <c r="J733" s="123"/>
      <c r="K733" s="123"/>
      <c r="L733" s="123"/>
      <c r="M733" s="123"/>
    </row>
    <row r="734" spans="1:13" s="126" customFormat="1" ht="12.75">
      <c r="B734" s="122"/>
      <c r="C734" s="123"/>
      <c r="D734" s="123"/>
      <c r="E734" s="133"/>
      <c r="F734" s="133"/>
      <c r="G734" s="133"/>
      <c r="H734" s="133"/>
      <c r="I734" s="133"/>
      <c r="J734" s="119"/>
      <c r="K734" s="133"/>
      <c r="L734" s="123"/>
      <c r="M734" s="133"/>
    </row>
    <row r="735" spans="1:13" s="126" customFormat="1" ht="12.75">
      <c r="B735" s="122"/>
      <c r="C735" s="133"/>
      <c r="D735" s="133"/>
      <c r="E735" s="133"/>
      <c r="F735" s="133"/>
      <c r="G735" s="133"/>
      <c r="H735" s="133"/>
      <c r="I735" s="133"/>
      <c r="J735" s="119"/>
      <c r="K735" s="133"/>
      <c r="L735" s="133"/>
      <c r="M735" s="133"/>
    </row>
    <row r="736" spans="1:13" s="126" customFormat="1" ht="12.75">
      <c r="B736" s="122"/>
      <c r="C736" s="123"/>
      <c r="D736" s="123"/>
      <c r="E736" s="133"/>
      <c r="F736" s="133"/>
      <c r="G736" s="133"/>
      <c r="H736" s="133"/>
      <c r="I736" s="133"/>
      <c r="J736" s="133"/>
      <c r="K736" s="133"/>
      <c r="L736" s="133"/>
      <c r="M736" s="133"/>
    </row>
    <row r="737" spans="1:13" s="126" customFormat="1" ht="12.75">
      <c r="B737" s="122"/>
      <c r="C737" s="123"/>
      <c r="D737" s="124"/>
      <c r="E737" s="135"/>
      <c r="F737" s="125"/>
      <c r="G737" s="135"/>
      <c r="H737" s="135"/>
      <c r="I737" s="135"/>
      <c r="J737" s="135"/>
      <c r="K737" s="135"/>
      <c r="L737" s="135"/>
      <c r="M737" s="135"/>
    </row>
    <row r="738" spans="1:13" s="126" customFormat="1" ht="12.75">
      <c r="B738" s="122"/>
      <c r="C738" s="123"/>
      <c r="D738" s="124"/>
      <c r="E738" s="135"/>
      <c r="F738" s="125"/>
      <c r="G738" s="125"/>
      <c r="H738" s="125"/>
      <c r="I738" s="125"/>
      <c r="J738" s="125"/>
      <c r="K738" s="135"/>
      <c r="L738" s="125"/>
      <c r="M738" s="125"/>
    </row>
    <row r="739" spans="1:13" s="126" customFormat="1" ht="12.75">
      <c r="B739" s="122"/>
      <c r="C739" s="123"/>
      <c r="D739" s="124"/>
      <c r="E739" s="134"/>
      <c r="F739" s="125"/>
      <c r="G739" s="143"/>
      <c r="H739" s="146"/>
      <c r="I739" s="143"/>
      <c r="J739" s="143"/>
      <c r="K739" s="143"/>
      <c r="L739" s="143"/>
    </row>
    <row r="740" spans="1:13" s="126" customFormat="1" ht="12.75">
      <c r="B740" s="122"/>
      <c r="C740" s="123"/>
      <c r="D740" s="124"/>
      <c r="E740" s="135"/>
      <c r="F740" s="125"/>
      <c r="G740" s="135"/>
      <c r="H740" s="135"/>
      <c r="I740" s="135"/>
      <c r="J740" s="135"/>
      <c r="K740" s="135"/>
      <c r="L740" s="135"/>
      <c r="M740" s="135"/>
    </row>
    <row r="741" spans="1:13" s="126" customFormat="1" ht="15">
      <c r="B741" s="122"/>
      <c r="C741" s="123"/>
      <c r="D741" s="110"/>
      <c r="E741" s="110"/>
      <c r="F741" s="110"/>
      <c r="G741" s="127"/>
      <c r="H741" s="127"/>
      <c r="I741" s="127"/>
      <c r="J741" s="127"/>
      <c r="K741" s="127"/>
      <c r="L741" s="127"/>
      <c r="M741" s="127"/>
    </row>
    <row r="742" spans="1:13" s="130" customFormat="1" ht="15">
      <c r="A742" s="126"/>
      <c r="B742" s="136"/>
      <c r="C742" s="112"/>
      <c r="D742" s="129"/>
      <c r="E742" s="129"/>
      <c r="F742" s="129"/>
      <c r="G742" s="129"/>
      <c r="H742" s="129"/>
      <c r="I742" s="129"/>
      <c r="J742" s="129"/>
      <c r="K742" s="129"/>
      <c r="L742" s="129"/>
      <c r="M742" s="129"/>
    </row>
    <row r="743" spans="1:13" s="126" customFormat="1" ht="12.75">
      <c r="A743" s="130"/>
      <c r="B743" s="141"/>
      <c r="C743" s="123"/>
      <c r="D743" s="123"/>
      <c r="E743" s="123"/>
      <c r="F743" s="123"/>
      <c r="G743" s="123"/>
      <c r="H743" s="123"/>
      <c r="I743" s="123"/>
      <c r="J743" s="123"/>
      <c r="K743" s="123"/>
      <c r="L743" s="123"/>
      <c r="M743" s="123"/>
    </row>
    <row r="744" spans="1:13" s="126" customFormat="1" ht="12.75">
      <c r="B744" s="141"/>
      <c r="C744" s="123"/>
      <c r="D744" s="123"/>
      <c r="E744" s="123"/>
      <c r="F744" s="123"/>
      <c r="G744" s="123"/>
      <c r="H744" s="123"/>
      <c r="I744" s="123"/>
      <c r="J744" s="123"/>
      <c r="K744" s="123"/>
      <c r="L744" s="123"/>
      <c r="M744" s="123"/>
    </row>
    <row r="745" spans="1:13" s="126" customFormat="1" ht="12.75">
      <c r="B745" s="139"/>
      <c r="C745" s="123"/>
      <c r="D745" s="123"/>
      <c r="E745" s="123"/>
      <c r="F745" s="123"/>
      <c r="G745" s="123"/>
      <c r="H745" s="133"/>
      <c r="I745" s="133"/>
      <c r="J745" s="123"/>
      <c r="K745" s="123"/>
      <c r="L745" s="123"/>
      <c r="M745" s="123"/>
    </row>
    <row r="746" spans="1:13" s="126" customFormat="1" ht="12.75">
      <c r="B746" s="122"/>
      <c r="C746" s="123"/>
      <c r="D746" s="123"/>
      <c r="E746" s="133"/>
      <c r="F746" s="133"/>
      <c r="G746" s="133"/>
      <c r="H746" s="133"/>
      <c r="I746" s="133"/>
      <c r="J746" s="119"/>
      <c r="K746" s="133"/>
      <c r="L746" s="123"/>
      <c r="M746" s="133"/>
    </row>
    <row r="747" spans="1:13" s="126" customFormat="1" ht="12.75">
      <c r="B747" s="122"/>
      <c r="C747" s="133"/>
      <c r="D747" s="133"/>
      <c r="E747" s="133"/>
      <c r="F747" s="133"/>
      <c r="G747" s="133"/>
      <c r="H747" s="133"/>
      <c r="I747" s="133"/>
      <c r="J747" s="119"/>
      <c r="K747" s="133"/>
      <c r="L747" s="133"/>
      <c r="M747" s="133"/>
    </row>
    <row r="748" spans="1:13" s="126" customFormat="1" ht="12.75">
      <c r="B748" s="122"/>
      <c r="C748" s="123"/>
      <c r="D748" s="123"/>
      <c r="E748" s="133"/>
      <c r="F748" s="133"/>
      <c r="G748" s="133"/>
      <c r="H748" s="133"/>
      <c r="I748" s="133"/>
      <c r="J748" s="133"/>
      <c r="K748" s="133"/>
      <c r="L748" s="133"/>
      <c r="M748" s="133"/>
    </row>
    <row r="749" spans="1:13" s="126" customFormat="1" ht="12.75">
      <c r="B749" s="122"/>
      <c r="C749" s="123"/>
      <c r="D749" s="124"/>
      <c r="E749" s="135"/>
      <c r="F749" s="125"/>
      <c r="G749" s="135"/>
      <c r="H749" s="135"/>
      <c r="I749" s="135"/>
      <c r="J749" s="135"/>
      <c r="K749" s="135"/>
      <c r="L749" s="135"/>
      <c r="M749" s="135"/>
    </row>
    <row r="750" spans="1:13" s="126" customFormat="1" ht="12.75">
      <c r="B750" s="122"/>
      <c r="C750" s="123"/>
      <c r="D750" s="124"/>
      <c r="E750" s="135"/>
      <c r="F750" s="125"/>
      <c r="G750" s="135"/>
      <c r="H750" s="135"/>
      <c r="I750" s="135"/>
      <c r="J750" s="135"/>
      <c r="K750" s="135"/>
      <c r="L750" s="135"/>
      <c r="M750" s="135"/>
    </row>
    <row r="751" spans="1:13" s="126" customFormat="1" ht="12.75">
      <c r="B751" s="122"/>
      <c r="C751" s="123"/>
      <c r="D751" s="124"/>
      <c r="E751" s="135"/>
      <c r="F751" s="125"/>
      <c r="G751" s="135"/>
      <c r="H751" s="135"/>
      <c r="I751" s="135"/>
      <c r="J751" s="135"/>
      <c r="K751" s="135"/>
      <c r="L751" s="135"/>
      <c r="M751" s="135"/>
    </row>
    <row r="752" spans="1:13" s="126" customFormat="1" ht="12.75">
      <c r="B752" s="122"/>
      <c r="C752" s="123"/>
      <c r="D752" s="124"/>
      <c r="E752" s="135"/>
      <c r="F752" s="125"/>
      <c r="G752" s="125"/>
      <c r="H752" s="125"/>
      <c r="I752" s="125"/>
      <c r="J752" s="125"/>
      <c r="K752" s="135"/>
      <c r="L752" s="125"/>
      <c r="M752" s="125"/>
    </row>
    <row r="753" spans="1:13" s="126" customFormat="1" ht="12.75">
      <c r="B753" s="122"/>
      <c r="C753" s="123"/>
      <c r="D753" s="124"/>
      <c r="E753" s="134"/>
      <c r="F753" s="125"/>
      <c r="G753" s="143"/>
      <c r="H753" s="146"/>
      <c r="I753" s="143"/>
      <c r="J753" s="143"/>
      <c r="K753" s="143"/>
      <c r="L753" s="143"/>
    </row>
    <row r="754" spans="1:13" s="126" customFormat="1" ht="12.75">
      <c r="B754" s="122"/>
      <c r="C754" s="123"/>
      <c r="D754" s="124"/>
      <c r="E754" s="135"/>
      <c r="F754" s="125"/>
      <c r="G754" s="135"/>
      <c r="H754" s="135"/>
      <c r="I754" s="135"/>
      <c r="J754" s="135"/>
      <c r="K754" s="135"/>
      <c r="L754" s="135"/>
      <c r="M754" s="135"/>
    </row>
    <row r="755" spans="1:13" s="126" customFormat="1" ht="15">
      <c r="B755" s="122"/>
      <c r="C755" s="123"/>
      <c r="D755" s="110"/>
      <c r="E755" s="110"/>
      <c r="F755" s="110"/>
      <c r="G755" s="127"/>
      <c r="H755" s="127"/>
      <c r="I755" s="127"/>
      <c r="J755" s="127"/>
      <c r="K755" s="127"/>
      <c r="L755" s="127"/>
      <c r="M755" s="127"/>
    </row>
    <row r="756" spans="1:13" s="130" customFormat="1" ht="15">
      <c r="A756" s="126"/>
      <c r="B756" s="136"/>
      <c r="C756" s="112"/>
      <c r="D756" s="129"/>
      <c r="E756" s="129"/>
      <c r="F756" s="129"/>
      <c r="G756" s="129"/>
      <c r="H756" s="129"/>
      <c r="I756" s="129"/>
      <c r="J756" s="129"/>
      <c r="K756" s="129"/>
      <c r="L756" s="129"/>
      <c r="M756" s="129"/>
    </row>
    <row r="757" spans="1:13" s="126" customFormat="1" ht="12.75">
      <c r="A757" s="130"/>
      <c r="B757" s="122"/>
      <c r="C757" s="123"/>
      <c r="D757" s="123"/>
      <c r="E757" s="123"/>
      <c r="F757" s="123"/>
      <c r="G757" s="123"/>
      <c r="H757" s="123"/>
      <c r="I757" s="123"/>
      <c r="J757" s="123"/>
      <c r="K757" s="123"/>
      <c r="L757" s="123"/>
      <c r="M757" s="123"/>
    </row>
    <row r="758" spans="1:13" s="126" customFormat="1" ht="12.75">
      <c r="B758" s="122"/>
      <c r="C758" s="123"/>
      <c r="D758" s="123"/>
      <c r="E758" s="123"/>
      <c r="F758" s="123"/>
      <c r="G758" s="123"/>
      <c r="H758" s="123"/>
      <c r="I758" s="123"/>
      <c r="J758" s="123"/>
      <c r="K758" s="123"/>
      <c r="L758" s="123"/>
      <c r="M758" s="123"/>
    </row>
    <row r="759" spans="1:13" s="126" customFormat="1" ht="12.75">
      <c r="B759" s="139"/>
      <c r="C759" s="123"/>
      <c r="D759" s="123"/>
      <c r="E759" s="123"/>
      <c r="F759" s="123"/>
      <c r="G759" s="123"/>
      <c r="H759" s="123"/>
      <c r="I759" s="133"/>
      <c r="J759" s="123"/>
      <c r="K759" s="123"/>
      <c r="L759" s="123"/>
      <c r="M759" s="123"/>
    </row>
    <row r="760" spans="1:13" s="126" customFormat="1" ht="12.75">
      <c r="B760" s="122"/>
      <c r="C760" s="123"/>
      <c r="D760" s="123"/>
      <c r="E760" s="133"/>
      <c r="F760" s="133"/>
      <c r="G760" s="133"/>
      <c r="H760" s="133"/>
      <c r="I760" s="133"/>
      <c r="J760" s="119"/>
      <c r="K760" s="133"/>
      <c r="L760" s="123"/>
      <c r="M760" s="133"/>
    </row>
    <row r="761" spans="1:13" s="126" customFormat="1" ht="12.75">
      <c r="B761" s="122"/>
      <c r="C761" s="133"/>
      <c r="D761" s="133"/>
      <c r="E761" s="133"/>
      <c r="F761" s="133"/>
      <c r="G761" s="133"/>
      <c r="H761" s="133"/>
      <c r="I761" s="133"/>
      <c r="J761" s="119"/>
      <c r="K761" s="133"/>
      <c r="L761" s="133"/>
      <c r="M761" s="133"/>
    </row>
    <row r="762" spans="1:13" s="126" customFormat="1" ht="12.75">
      <c r="B762" s="122"/>
      <c r="C762" s="123"/>
      <c r="D762" s="123"/>
      <c r="E762" s="133"/>
      <c r="F762" s="133"/>
      <c r="G762" s="133"/>
      <c r="H762" s="133"/>
      <c r="I762" s="133"/>
      <c r="J762" s="133"/>
      <c r="K762" s="133"/>
      <c r="L762" s="133"/>
      <c r="M762" s="133"/>
    </row>
    <row r="763" spans="1:13" s="126" customFormat="1" ht="12.75">
      <c r="B763" s="122"/>
      <c r="C763" s="123"/>
      <c r="D763" s="124"/>
      <c r="E763" s="135"/>
      <c r="F763" s="135"/>
      <c r="G763" s="135"/>
      <c r="H763" s="135"/>
      <c r="I763" s="135"/>
      <c r="J763" s="135"/>
      <c r="K763" s="135"/>
      <c r="L763" s="135"/>
      <c r="M763" s="135"/>
    </row>
    <row r="764" spans="1:13" s="126" customFormat="1" ht="12.75">
      <c r="B764" s="122"/>
      <c r="C764" s="123"/>
      <c r="D764" s="124"/>
      <c r="E764" s="135"/>
      <c r="F764" s="125"/>
      <c r="G764" s="125"/>
      <c r="H764" s="125"/>
      <c r="I764" s="125"/>
      <c r="J764" s="125"/>
      <c r="K764" s="135"/>
      <c r="L764" s="125"/>
      <c r="M764" s="125"/>
    </row>
    <row r="765" spans="1:13" s="126" customFormat="1" ht="12.75">
      <c r="B765" s="122"/>
      <c r="C765" s="123"/>
      <c r="D765" s="124"/>
      <c r="E765" s="134"/>
      <c r="F765" s="125"/>
      <c r="G765" s="143"/>
      <c r="H765" s="146"/>
      <c r="I765" s="143"/>
      <c r="J765" s="143"/>
      <c r="K765" s="143"/>
      <c r="L765" s="143"/>
    </row>
    <row r="766" spans="1:13" s="126" customFormat="1" ht="15">
      <c r="B766" s="122"/>
      <c r="C766" s="123"/>
      <c r="D766" s="110"/>
      <c r="E766" s="110"/>
      <c r="F766" s="110"/>
      <c r="G766" s="127"/>
      <c r="H766" s="127"/>
      <c r="I766" s="127"/>
      <c r="J766" s="127"/>
      <c r="K766" s="127"/>
      <c r="L766" s="127"/>
      <c r="M766" s="127"/>
    </row>
    <row r="767" spans="1:13" s="130" customFormat="1" ht="15">
      <c r="A767" s="126"/>
      <c r="B767" s="136"/>
      <c r="C767" s="112"/>
      <c r="D767" s="129"/>
      <c r="E767" s="129"/>
      <c r="F767" s="129"/>
      <c r="G767" s="129"/>
      <c r="H767" s="129"/>
      <c r="I767" s="129"/>
      <c r="J767" s="129"/>
      <c r="K767" s="129"/>
      <c r="L767" s="129"/>
      <c r="M767" s="129"/>
    </row>
    <row r="768" spans="1:13" s="126" customFormat="1" ht="12.75">
      <c r="A768" s="130"/>
      <c r="B768" s="131"/>
      <c r="C768" s="123"/>
      <c r="D768" s="123"/>
      <c r="E768" s="123"/>
      <c r="F768" s="123"/>
      <c r="G768" s="123"/>
      <c r="H768" s="123"/>
      <c r="I768" s="123"/>
      <c r="J768" s="123"/>
      <c r="K768" s="123"/>
      <c r="L768" s="123"/>
      <c r="M768" s="123"/>
    </row>
    <row r="769" spans="2:13" s="126" customFormat="1" ht="12.75">
      <c r="B769" s="131"/>
      <c r="C769" s="123"/>
      <c r="D769" s="123"/>
      <c r="E769" s="123"/>
      <c r="F769" s="123"/>
      <c r="G769" s="123"/>
      <c r="H769" s="123"/>
      <c r="I769" s="123"/>
      <c r="J769" s="123"/>
      <c r="K769" s="123"/>
      <c r="L769" s="123"/>
      <c r="M769" s="123"/>
    </row>
    <row r="770" spans="2:13" s="126" customFormat="1" ht="12.75">
      <c r="B770" s="131"/>
      <c r="C770" s="123"/>
      <c r="D770" s="123"/>
      <c r="E770" s="123"/>
      <c r="F770" s="123"/>
      <c r="G770" s="123"/>
      <c r="H770" s="123"/>
      <c r="I770" s="123"/>
      <c r="J770" s="123"/>
      <c r="K770" s="123"/>
      <c r="L770" s="123"/>
      <c r="M770" s="123"/>
    </row>
    <row r="771" spans="2:13" s="126" customFormat="1" ht="12.75">
      <c r="B771" s="131"/>
      <c r="C771" s="123"/>
      <c r="D771" s="123"/>
      <c r="E771" s="123"/>
      <c r="F771" s="123"/>
      <c r="G771" s="123"/>
      <c r="H771" s="123"/>
      <c r="I771" s="123"/>
      <c r="J771" s="123"/>
      <c r="K771" s="123"/>
      <c r="L771" s="123"/>
      <c r="M771" s="123"/>
    </row>
    <row r="772" spans="2:13" s="126" customFormat="1" ht="12.75">
      <c r="B772" s="131"/>
      <c r="C772" s="123"/>
      <c r="D772" s="123"/>
      <c r="E772" s="123"/>
      <c r="F772" s="123"/>
      <c r="G772" s="123"/>
      <c r="H772" s="123"/>
      <c r="I772" s="123"/>
      <c r="J772" s="123"/>
      <c r="K772" s="123"/>
      <c r="L772" s="123"/>
      <c r="M772" s="123"/>
    </row>
    <row r="773" spans="2:13" s="126" customFormat="1" ht="12.75">
      <c r="B773" s="131"/>
      <c r="C773" s="123"/>
      <c r="D773" s="123"/>
      <c r="E773" s="123"/>
      <c r="F773" s="123"/>
      <c r="G773" s="123"/>
      <c r="H773" s="123"/>
      <c r="I773" s="123"/>
      <c r="J773" s="123"/>
      <c r="K773" s="123"/>
      <c r="L773" s="123"/>
      <c r="M773" s="123"/>
    </row>
    <row r="774" spans="2:13" s="126" customFormat="1" ht="12.75">
      <c r="B774" s="131"/>
      <c r="C774" s="123"/>
      <c r="D774" s="123"/>
      <c r="E774" s="123"/>
      <c r="F774" s="123"/>
      <c r="G774" s="123"/>
      <c r="H774" s="123"/>
      <c r="I774" s="123"/>
      <c r="J774" s="123"/>
      <c r="K774" s="123"/>
      <c r="L774" s="123"/>
      <c r="M774" s="123"/>
    </row>
    <row r="775" spans="2:13" s="126" customFormat="1" ht="12.75">
      <c r="B775" s="131"/>
      <c r="C775" s="123"/>
      <c r="D775" s="123"/>
      <c r="E775" s="123"/>
      <c r="F775" s="123"/>
      <c r="G775" s="123"/>
      <c r="H775" s="123"/>
      <c r="I775" s="123"/>
      <c r="J775" s="123"/>
      <c r="K775" s="123"/>
      <c r="L775" s="123"/>
      <c r="M775" s="123"/>
    </row>
    <row r="776" spans="2:13" s="126" customFormat="1" ht="12.75">
      <c r="B776" s="131"/>
      <c r="C776" s="123"/>
      <c r="D776" s="123"/>
      <c r="E776" s="123"/>
      <c r="F776" s="123"/>
      <c r="G776" s="123"/>
      <c r="H776" s="123"/>
      <c r="I776" s="123"/>
      <c r="J776" s="123"/>
      <c r="K776" s="123"/>
      <c r="L776" s="123"/>
      <c r="M776" s="123"/>
    </row>
    <row r="777" spans="2:13" s="126" customFormat="1" ht="12.75">
      <c r="B777" s="131"/>
      <c r="C777" s="123"/>
      <c r="D777" s="123"/>
      <c r="E777" s="123"/>
      <c r="F777" s="123"/>
      <c r="G777" s="123"/>
      <c r="H777" s="123"/>
      <c r="I777" s="123"/>
      <c r="J777" s="123"/>
      <c r="K777" s="123"/>
      <c r="L777" s="123"/>
      <c r="M777" s="123"/>
    </row>
    <row r="778" spans="2:13" s="126" customFormat="1" ht="12.75">
      <c r="B778" s="131"/>
      <c r="C778" s="123"/>
      <c r="D778" s="123"/>
      <c r="E778" s="123"/>
      <c r="F778" s="123"/>
      <c r="G778" s="123"/>
      <c r="H778" s="123"/>
      <c r="I778" s="123"/>
      <c r="J778" s="123"/>
      <c r="K778" s="123"/>
      <c r="L778" s="123"/>
      <c r="M778" s="123"/>
    </row>
    <row r="779" spans="2:13" s="126" customFormat="1" ht="12.75">
      <c r="B779" s="131"/>
      <c r="C779" s="123"/>
      <c r="D779" s="123"/>
      <c r="E779" s="123"/>
      <c r="F779" s="123"/>
      <c r="G779" s="123"/>
      <c r="H779" s="123"/>
      <c r="I779" s="123"/>
      <c r="J779" s="123"/>
      <c r="K779" s="123"/>
      <c r="L779" s="123"/>
      <c r="M779" s="123"/>
    </row>
    <row r="780" spans="2:13" s="126" customFormat="1" ht="12.75">
      <c r="B780" s="131"/>
      <c r="C780" s="123"/>
      <c r="D780" s="123"/>
      <c r="E780" s="123"/>
      <c r="F780" s="123"/>
      <c r="G780" s="123"/>
      <c r="H780" s="123"/>
      <c r="I780" s="123"/>
      <c r="J780" s="123"/>
      <c r="K780" s="123"/>
      <c r="L780" s="123"/>
      <c r="M780" s="123"/>
    </row>
    <row r="781" spans="2:13" s="126" customFormat="1" ht="12.75">
      <c r="B781" s="131"/>
      <c r="C781" s="123"/>
      <c r="D781" s="123"/>
      <c r="E781" s="123"/>
      <c r="F781" s="123"/>
      <c r="G781" s="123"/>
      <c r="H781" s="123"/>
      <c r="I781" s="123"/>
      <c r="J781" s="123"/>
      <c r="K781" s="123"/>
      <c r="L781" s="123"/>
      <c r="M781" s="123"/>
    </row>
    <row r="782" spans="2:13" s="126" customFormat="1" ht="12.75">
      <c r="B782" s="131"/>
      <c r="C782" s="123"/>
      <c r="D782" s="123"/>
      <c r="E782" s="123"/>
      <c r="F782" s="123"/>
      <c r="G782" s="123"/>
      <c r="H782" s="123"/>
      <c r="I782" s="123"/>
      <c r="J782" s="123"/>
      <c r="K782" s="123"/>
      <c r="L782" s="123"/>
      <c r="M782" s="123"/>
    </row>
    <row r="783" spans="2:13" s="126" customFormat="1" ht="12.75">
      <c r="B783" s="131"/>
      <c r="C783" s="123"/>
      <c r="D783" s="123"/>
      <c r="E783" s="123"/>
      <c r="F783" s="123"/>
      <c r="G783" s="123"/>
      <c r="H783" s="123"/>
      <c r="I783" s="123"/>
      <c r="J783" s="123"/>
      <c r="K783" s="123"/>
      <c r="L783" s="123"/>
      <c r="M783" s="123"/>
    </row>
    <row r="784" spans="2:13" s="126" customFormat="1" ht="12.75">
      <c r="B784" s="131"/>
      <c r="C784" s="123"/>
      <c r="D784" s="123"/>
      <c r="E784" s="123"/>
      <c r="F784" s="123"/>
      <c r="G784" s="123"/>
      <c r="H784" s="123"/>
      <c r="I784" s="123"/>
      <c r="J784" s="123"/>
      <c r="K784" s="123"/>
      <c r="L784" s="123"/>
      <c r="M784" s="123"/>
    </row>
    <row r="785" spans="2:13" s="126" customFormat="1" ht="12.75">
      <c r="B785" s="131"/>
      <c r="C785" s="123"/>
      <c r="D785" s="123"/>
      <c r="E785" s="123"/>
      <c r="F785" s="123"/>
      <c r="G785" s="123"/>
      <c r="H785" s="123"/>
      <c r="I785" s="123"/>
      <c r="J785" s="123"/>
      <c r="K785" s="123"/>
      <c r="L785" s="123"/>
      <c r="M785" s="123"/>
    </row>
    <row r="786" spans="2:13" s="126" customFormat="1" ht="12.75">
      <c r="B786" s="131"/>
      <c r="C786" s="123"/>
      <c r="D786" s="123"/>
      <c r="E786" s="123"/>
      <c r="F786" s="123"/>
      <c r="G786" s="123"/>
      <c r="H786" s="123"/>
      <c r="I786" s="123"/>
      <c r="J786" s="123"/>
      <c r="K786" s="123"/>
      <c r="L786" s="123"/>
      <c r="M786" s="123"/>
    </row>
    <row r="787" spans="2:13" s="126" customFormat="1" ht="12.75">
      <c r="B787" s="131"/>
      <c r="C787" s="123"/>
      <c r="D787" s="123"/>
      <c r="E787" s="123"/>
      <c r="F787" s="123"/>
      <c r="G787" s="123"/>
      <c r="H787" s="123"/>
      <c r="I787" s="123"/>
      <c r="J787" s="123"/>
      <c r="K787" s="123"/>
      <c r="L787" s="123"/>
      <c r="M787" s="123"/>
    </row>
    <row r="788" spans="2:13" s="126" customFormat="1" ht="12.75">
      <c r="B788" s="131"/>
      <c r="C788" s="123"/>
      <c r="D788" s="123"/>
      <c r="E788" s="123"/>
      <c r="F788" s="123"/>
      <c r="G788" s="123"/>
      <c r="H788" s="123"/>
      <c r="I788" s="123"/>
      <c r="J788" s="123"/>
      <c r="K788" s="123"/>
      <c r="L788" s="123"/>
      <c r="M788" s="123"/>
    </row>
    <row r="789" spans="2:13" s="126" customFormat="1" ht="12.75">
      <c r="B789" s="131"/>
      <c r="C789" s="123"/>
      <c r="D789" s="123"/>
      <c r="E789" s="123"/>
      <c r="F789" s="123"/>
      <c r="G789" s="123"/>
      <c r="H789" s="123"/>
      <c r="I789" s="123"/>
      <c r="J789" s="123"/>
      <c r="K789" s="123"/>
      <c r="L789" s="123"/>
      <c r="M789" s="123"/>
    </row>
    <row r="790" spans="2:13" s="126" customFormat="1" ht="12.75">
      <c r="B790" s="131"/>
      <c r="C790" s="123"/>
      <c r="D790" s="123"/>
      <c r="E790" s="123"/>
      <c r="F790" s="123"/>
      <c r="G790" s="123"/>
      <c r="H790" s="123"/>
      <c r="I790" s="123"/>
      <c r="J790" s="123"/>
      <c r="K790" s="123"/>
      <c r="L790" s="123"/>
      <c r="M790" s="123"/>
    </row>
    <row r="791" spans="2:13" s="126" customFormat="1" ht="12.75">
      <c r="B791" s="131"/>
      <c r="C791" s="123"/>
      <c r="D791" s="123"/>
      <c r="E791" s="123"/>
      <c r="F791" s="123"/>
      <c r="G791" s="123"/>
      <c r="H791" s="123"/>
      <c r="I791" s="123"/>
      <c r="J791" s="123"/>
      <c r="K791" s="123"/>
      <c r="L791" s="123"/>
      <c r="M791" s="123"/>
    </row>
    <row r="792" spans="2:13" s="126" customFormat="1" ht="12.75">
      <c r="B792" s="131"/>
      <c r="C792" s="123"/>
      <c r="D792" s="123"/>
      <c r="E792" s="123"/>
      <c r="F792" s="123"/>
      <c r="G792" s="123"/>
      <c r="H792" s="123"/>
      <c r="I792" s="123"/>
      <c r="J792" s="123"/>
      <c r="K792" s="123"/>
      <c r="L792" s="123"/>
      <c r="M792" s="123"/>
    </row>
    <row r="793" spans="2:13" s="126" customFormat="1" ht="12.75">
      <c r="B793" s="131"/>
      <c r="C793" s="123"/>
      <c r="D793" s="123"/>
      <c r="E793" s="123"/>
      <c r="F793" s="123"/>
      <c r="G793" s="123"/>
      <c r="H793" s="123"/>
      <c r="I793" s="123"/>
      <c r="J793" s="123"/>
      <c r="K793" s="123"/>
      <c r="L793" s="123"/>
      <c r="M793" s="123"/>
    </row>
    <row r="794" spans="2:13" s="126" customFormat="1" ht="12.75">
      <c r="B794" s="131"/>
      <c r="C794" s="123"/>
      <c r="D794" s="123"/>
      <c r="E794" s="123"/>
      <c r="F794" s="123"/>
      <c r="G794" s="123"/>
      <c r="H794" s="123"/>
      <c r="I794" s="123"/>
      <c r="J794" s="123"/>
      <c r="K794" s="123"/>
      <c r="L794" s="123"/>
      <c r="M794" s="123"/>
    </row>
    <row r="795" spans="2:13" s="126" customFormat="1" ht="12.75">
      <c r="B795" s="131"/>
      <c r="C795" s="123"/>
      <c r="D795" s="123"/>
      <c r="E795" s="123"/>
      <c r="F795" s="123"/>
      <c r="G795" s="123"/>
      <c r="H795" s="123"/>
      <c r="I795" s="123"/>
      <c r="J795" s="123"/>
      <c r="K795" s="123"/>
      <c r="L795" s="123"/>
      <c r="M795" s="123"/>
    </row>
    <row r="796" spans="2:13" s="126" customFormat="1" ht="12.75">
      <c r="B796" s="131"/>
      <c r="C796" s="123"/>
      <c r="D796" s="123"/>
      <c r="E796" s="123"/>
      <c r="F796" s="123"/>
      <c r="G796" s="123"/>
      <c r="H796" s="123"/>
      <c r="I796" s="123"/>
      <c r="J796" s="123"/>
      <c r="K796" s="123"/>
      <c r="L796" s="123"/>
      <c r="M796" s="123"/>
    </row>
    <row r="797" spans="2:13" s="126" customFormat="1" ht="12.75">
      <c r="B797" s="131"/>
      <c r="C797" s="123"/>
      <c r="D797" s="123"/>
      <c r="E797" s="123"/>
      <c r="F797" s="123"/>
      <c r="G797" s="123"/>
      <c r="H797" s="123"/>
      <c r="I797" s="123"/>
      <c r="J797" s="123"/>
      <c r="K797" s="123"/>
      <c r="L797" s="123"/>
      <c r="M797" s="123"/>
    </row>
    <row r="798" spans="2:13" s="126" customFormat="1" ht="12.75">
      <c r="B798" s="131"/>
      <c r="C798" s="123"/>
      <c r="D798" s="123"/>
      <c r="E798" s="123"/>
      <c r="F798" s="123"/>
      <c r="G798" s="123"/>
      <c r="H798" s="123"/>
      <c r="I798" s="123"/>
      <c r="J798" s="123"/>
      <c r="K798" s="123"/>
      <c r="L798" s="123"/>
      <c r="M798" s="123"/>
    </row>
    <row r="799" spans="2:13" s="126" customFormat="1" ht="12.75">
      <c r="B799" s="131"/>
      <c r="C799" s="123"/>
      <c r="D799" s="123"/>
      <c r="E799" s="123"/>
      <c r="F799" s="123"/>
      <c r="G799" s="123"/>
      <c r="H799" s="123"/>
      <c r="I799" s="123"/>
      <c r="J799" s="123"/>
      <c r="K799" s="123"/>
      <c r="L799" s="123"/>
      <c r="M799" s="123"/>
    </row>
    <row r="800" spans="2:13" s="126" customFormat="1" ht="12.75">
      <c r="B800" s="131"/>
      <c r="C800" s="123"/>
      <c r="D800" s="123"/>
      <c r="E800" s="123"/>
      <c r="F800" s="123"/>
      <c r="G800" s="123"/>
      <c r="H800" s="123"/>
      <c r="I800" s="123"/>
      <c r="J800" s="123"/>
      <c r="K800" s="123"/>
      <c r="L800" s="123"/>
      <c r="M800" s="123"/>
    </row>
    <row r="801" spans="2:13" s="126" customFormat="1" ht="12.75">
      <c r="B801" s="131"/>
      <c r="C801" s="123"/>
      <c r="D801" s="123"/>
      <c r="E801" s="123"/>
      <c r="F801" s="123"/>
      <c r="G801" s="123"/>
      <c r="H801" s="123"/>
      <c r="I801" s="123"/>
      <c r="J801" s="123"/>
      <c r="K801" s="123"/>
      <c r="L801" s="123"/>
      <c r="M801" s="123"/>
    </row>
    <row r="802" spans="2:13" s="126" customFormat="1" ht="12.75">
      <c r="B802" s="131"/>
      <c r="C802" s="123"/>
      <c r="D802" s="123"/>
      <c r="E802" s="123"/>
      <c r="F802" s="123"/>
      <c r="G802" s="123"/>
      <c r="H802" s="123"/>
      <c r="I802" s="123"/>
      <c r="J802" s="123"/>
      <c r="K802" s="123"/>
      <c r="L802" s="123"/>
      <c r="M802" s="123"/>
    </row>
    <row r="803" spans="2:13" s="126" customFormat="1" ht="12.75">
      <c r="B803" s="131"/>
      <c r="C803" s="123"/>
      <c r="D803" s="123"/>
      <c r="E803" s="123"/>
      <c r="F803" s="123"/>
      <c r="G803" s="123"/>
      <c r="H803" s="123"/>
      <c r="I803" s="123"/>
      <c r="J803" s="123"/>
      <c r="K803" s="123"/>
      <c r="L803" s="123"/>
      <c r="M803" s="123"/>
    </row>
    <row r="804" spans="2:13" s="126" customFormat="1" ht="12.75">
      <c r="B804" s="131"/>
      <c r="C804" s="123"/>
      <c r="D804" s="123"/>
      <c r="E804" s="123"/>
      <c r="F804" s="123"/>
      <c r="G804" s="123"/>
      <c r="H804" s="123"/>
      <c r="I804" s="123"/>
      <c r="J804" s="123"/>
      <c r="K804" s="123"/>
      <c r="L804" s="123"/>
      <c r="M804" s="123"/>
    </row>
    <row r="805" spans="2:13" s="126" customFormat="1" ht="12.75">
      <c r="B805" s="131"/>
      <c r="C805" s="123"/>
      <c r="D805" s="123"/>
      <c r="E805" s="123"/>
      <c r="F805" s="123"/>
      <c r="G805" s="123"/>
      <c r="H805" s="123"/>
      <c r="I805" s="123"/>
      <c r="J805" s="123"/>
      <c r="K805" s="123"/>
      <c r="L805" s="123"/>
      <c r="M805" s="123"/>
    </row>
    <row r="806" spans="2:13" s="126" customFormat="1" ht="12.75">
      <c r="B806" s="131"/>
      <c r="C806" s="123"/>
      <c r="D806" s="123"/>
      <c r="E806" s="123"/>
      <c r="F806" s="123"/>
      <c r="G806" s="123"/>
      <c r="H806" s="123"/>
      <c r="I806" s="123"/>
      <c r="J806" s="123"/>
      <c r="K806" s="123"/>
      <c r="L806" s="123"/>
      <c r="M806" s="123"/>
    </row>
    <row r="807" spans="2:13" s="126" customFormat="1" ht="12.75">
      <c r="B807" s="131"/>
      <c r="C807" s="123"/>
      <c r="D807" s="123"/>
      <c r="E807" s="123"/>
      <c r="F807" s="123"/>
      <c r="G807" s="123"/>
      <c r="H807" s="123"/>
      <c r="I807" s="123"/>
      <c r="J807" s="123"/>
      <c r="K807" s="123"/>
      <c r="L807" s="123"/>
      <c r="M807" s="123"/>
    </row>
    <row r="808" spans="2:13" s="126" customFormat="1" ht="12.75">
      <c r="B808" s="131"/>
      <c r="C808" s="123"/>
      <c r="D808" s="123"/>
      <c r="E808" s="123"/>
      <c r="F808" s="123"/>
      <c r="G808" s="123"/>
      <c r="H808" s="123"/>
      <c r="I808" s="123"/>
      <c r="J808" s="123"/>
      <c r="K808" s="123"/>
      <c r="L808" s="123"/>
      <c r="M808" s="123"/>
    </row>
    <row r="809" spans="2:13" s="126" customFormat="1" ht="12.75">
      <c r="B809" s="131"/>
      <c r="C809" s="123"/>
      <c r="D809" s="123"/>
      <c r="E809" s="123"/>
      <c r="F809" s="123"/>
      <c r="G809" s="123"/>
      <c r="H809" s="123"/>
      <c r="I809" s="123"/>
      <c r="J809" s="123"/>
      <c r="K809" s="123"/>
      <c r="L809" s="123"/>
      <c r="M809" s="123"/>
    </row>
    <row r="810" spans="2:13" s="126" customFormat="1" ht="12.75">
      <c r="B810" s="131"/>
      <c r="C810" s="123"/>
      <c r="D810" s="123"/>
      <c r="E810" s="123"/>
      <c r="F810" s="123"/>
      <c r="G810" s="123"/>
      <c r="H810" s="123"/>
      <c r="I810" s="123"/>
      <c r="J810" s="123"/>
      <c r="K810" s="123"/>
      <c r="L810" s="123"/>
      <c r="M810" s="123"/>
    </row>
    <row r="811" spans="2:13" s="126" customFormat="1" ht="12.75">
      <c r="B811" s="131"/>
      <c r="C811" s="123"/>
      <c r="D811" s="123"/>
      <c r="E811" s="123"/>
      <c r="F811" s="123"/>
      <c r="G811" s="123"/>
      <c r="H811" s="123"/>
      <c r="I811" s="123"/>
      <c r="J811" s="123"/>
      <c r="K811" s="123"/>
      <c r="L811" s="123"/>
      <c r="M811" s="123"/>
    </row>
    <row r="812" spans="2:13" s="126" customFormat="1" ht="12.75">
      <c r="B812" s="131"/>
      <c r="C812" s="123"/>
      <c r="D812" s="123"/>
      <c r="E812" s="123"/>
      <c r="F812" s="123"/>
      <c r="G812" s="123"/>
      <c r="H812" s="123"/>
      <c r="I812" s="123"/>
      <c r="J812" s="123"/>
      <c r="K812" s="123"/>
      <c r="L812" s="123"/>
      <c r="M812" s="123"/>
    </row>
    <row r="813" spans="2:13" s="126" customFormat="1" ht="12.75">
      <c r="B813" s="131"/>
      <c r="C813" s="123"/>
      <c r="D813" s="123"/>
      <c r="E813" s="123"/>
      <c r="F813" s="123"/>
      <c r="G813" s="123"/>
      <c r="H813" s="123"/>
      <c r="I813" s="123"/>
      <c r="J813" s="123"/>
      <c r="K813" s="123"/>
      <c r="L813" s="123"/>
      <c r="M813" s="123"/>
    </row>
    <row r="814" spans="2:13" s="126" customFormat="1" ht="12.75">
      <c r="B814" s="131"/>
      <c r="C814" s="123"/>
      <c r="D814" s="123"/>
      <c r="E814" s="123"/>
      <c r="F814" s="123"/>
      <c r="G814" s="123"/>
      <c r="H814" s="123"/>
      <c r="I814" s="123"/>
      <c r="J814" s="123"/>
      <c r="K814" s="123"/>
      <c r="L814" s="123"/>
      <c r="M814" s="123"/>
    </row>
    <row r="815" spans="2:13" s="126" customFormat="1" ht="12.75">
      <c r="B815" s="131"/>
      <c r="C815" s="123"/>
      <c r="D815" s="123"/>
      <c r="E815" s="123"/>
      <c r="F815" s="123"/>
      <c r="G815" s="123"/>
      <c r="H815" s="123"/>
      <c r="I815" s="123"/>
      <c r="J815" s="123"/>
      <c r="K815" s="123"/>
      <c r="L815" s="123"/>
      <c r="M815" s="123"/>
    </row>
    <row r="816" spans="2:13" s="126" customFormat="1" ht="12.75">
      <c r="B816" s="131"/>
      <c r="C816" s="123"/>
      <c r="D816" s="123"/>
      <c r="E816" s="123"/>
      <c r="F816" s="123"/>
      <c r="G816" s="123"/>
      <c r="H816" s="123"/>
      <c r="I816" s="123"/>
      <c r="J816" s="123"/>
      <c r="K816" s="123"/>
      <c r="L816" s="123"/>
      <c r="M816" s="123"/>
    </row>
    <row r="817" spans="2:13" s="126" customFormat="1" ht="12.75">
      <c r="B817" s="131"/>
      <c r="C817" s="123"/>
      <c r="D817" s="123"/>
      <c r="E817" s="123"/>
      <c r="F817" s="123"/>
      <c r="G817" s="123"/>
      <c r="H817" s="123"/>
      <c r="I817" s="123"/>
      <c r="J817" s="123"/>
      <c r="K817" s="123"/>
      <c r="L817" s="123"/>
      <c r="M817" s="123"/>
    </row>
    <row r="818" spans="2:13" s="126" customFormat="1" ht="12.75">
      <c r="B818" s="131"/>
      <c r="C818" s="123"/>
      <c r="D818" s="123"/>
      <c r="E818" s="123"/>
      <c r="F818" s="123"/>
      <c r="G818" s="123"/>
      <c r="H818" s="123"/>
      <c r="I818" s="123"/>
      <c r="J818" s="123"/>
      <c r="K818" s="123"/>
      <c r="L818" s="123"/>
      <c r="M818" s="123"/>
    </row>
    <row r="819" spans="2:13" s="126" customFormat="1" ht="12.75">
      <c r="B819" s="131"/>
      <c r="C819" s="123"/>
      <c r="D819" s="123"/>
      <c r="E819" s="123"/>
      <c r="F819" s="123"/>
      <c r="G819" s="123"/>
      <c r="H819" s="123"/>
      <c r="I819" s="123"/>
      <c r="J819" s="123"/>
      <c r="K819" s="123"/>
      <c r="L819" s="123"/>
      <c r="M819" s="123"/>
    </row>
    <row r="820" spans="2:13" s="126" customFormat="1" ht="12.75">
      <c r="B820" s="131"/>
      <c r="C820" s="123"/>
      <c r="D820" s="123"/>
      <c r="E820" s="123"/>
      <c r="F820" s="123"/>
      <c r="G820" s="123"/>
      <c r="H820" s="123"/>
      <c r="I820" s="123"/>
      <c r="J820" s="123"/>
      <c r="K820" s="123"/>
      <c r="L820" s="123"/>
      <c r="M820" s="123"/>
    </row>
    <row r="821" spans="2:13" s="126" customFormat="1" ht="12.75">
      <c r="B821" s="131"/>
      <c r="C821" s="123"/>
      <c r="D821" s="123"/>
      <c r="E821" s="123"/>
      <c r="F821" s="123"/>
      <c r="G821" s="123"/>
      <c r="H821" s="123"/>
      <c r="I821" s="123"/>
      <c r="J821" s="123"/>
      <c r="K821" s="123"/>
      <c r="L821" s="123"/>
      <c r="M821" s="123"/>
    </row>
    <row r="822" spans="2:13" s="126" customFormat="1" ht="12.75">
      <c r="B822" s="131"/>
      <c r="C822" s="123"/>
      <c r="D822" s="123"/>
      <c r="E822" s="123"/>
      <c r="F822" s="123"/>
      <c r="G822" s="123"/>
      <c r="H822" s="123"/>
      <c r="I822" s="123"/>
      <c r="J822" s="123"/>
      <c r="K822" s="123"/>
      <c r="L822" s="123"/>
      <c r="M822" s="123"/>
    </row>
    <row r="823" spans="2:13" s="126" customFormat="1" ht="12.75">
      <c r="B823" s="131"/>
      <c r="C823" s="123"/>
      <c r="D823" s="123"/>
      <c r="E823" s="123"/>
      <c r="F823" s="123"/>
      <c r="G823" s="123"/>
      <c r="H823" s="123"/>
      <c r="I823" s="123"/>
      <c r="J823" s="123"/>
      <c r="K823" s="123"/>
      <c r="L823" s="123"/>
      <c r="M823" s="123"/>
    </row>
    <row r="824" spans="2:13" s="126" customFormat="1" ht="12.75">
      <c r="B824" s="131"/>
      <c r="C824" s="123"/>
      <c r="D824" s="123"/>
      <c r="E824" s="123"/>
      <c r="F824" s="123"/>
      <c r="G824" s="123"/>
      <c r="H824" s="123"/>
      <c r="I824" s="123"/>
      <c r="J824" s="123"/>
      <c r="K824" s="123"/>
      <c r="L824" s="123"/>
      <c r="M824" s="123"/>
    </row>
    <row r="825" spans="2:13" s="126" customFormat="1" ht="12.75">
      <c r="B825" s="131"/>
      <c r="C825" s="123"/>
      <c r="D825" s="123"/>
      <c r="E825" s="123"/>
      <c r="F825" s="123"/>
      <c r="G825" s="123"/>
      <c r="H825" s="123"/>
      <c r="I825" s="123"/>
      <c r="J825" s="123"/>
      <c r="K825" s="123"/>
      <c r="L825" s="123"/>
      <c r="M825" s="123"/>
    </row>
    <row r="826" spans="2:13" s="126" customFormat="1" ht="12.75">
      <c r="B826" s="131"/>
      <c r="C826" s="123"/>
      <c r="D826" s="123"/>
      <c r="E826" s="123"/>
      <c r="F826" s="123"/>
      <c r="G826" s="123"/>
      <c r="H826" s="123"/>
      <c r="I826" s="123"/>
      <c r="J826" s="123"/>
      <c r="K826" s="123"/>
      <c r="L826" s="123"/>
      <c r="M826" s="123"/>
    </row>
    <row r="827" spans="2:13" s="126" customFormat="1" ht="12.75">
      <c r="B827" s="131"/>
      <c r="C827" s="123"/>
      <c r="D827" s="123"/>
      <c r="E827" s="123"/>
      <c r="F827" s="123"/>
      <c r="G827" s="123"/>
      <c r="H827" s="123"/>
      <c r="I827" s="123"/>
      <c r="J827" s="123"/>
      <c r="K827" s="123"/>
      <c r="L827" s="123"/>
      <c r="M827" s="123"/>
    </row>
    <row r="828" spans="2:13" s="126" customFormat="1" ht="12.75">
      <c r="B828" s="131"/>
      <c r="C828" s="123"/>
      <c r="D828" s="123"/>
      <c r="E828" s="123"/>
      <c r="F828" s="123"/>
      <c r="G828" s="123"/>
      <c r="H828" s="123"/>
      <c r="I828" s="123"/>
      <c r="J828" s="123"/>
      <c r="K828" s="123"/>
      <c r="L828" s="123"/>
      <c r="M828" s="123"/>
    </row>
    <row r="829" spans="2:13" s="126" customFormat="1" ht="12.75">
      <c r="B829" s="131"/>
      <c r="C829" s="123"/>
      <c r="D829" s="123"/>
      <c r="E829" s="123"/>
      <c r="F829" s="123"/>
      <c r="G829" s="123"/>
      <c r="H829" s="123"/>
      <c r="I829" s="123"/>
      <c r="J829" s="123"/>
      <c r="K829" s="123"/>
      <c r="L829" s="123"/>
      <c r="M829" s="123"/>
    </row>
    <row r="830" spans="2:13" s="126" customFormat="1" ht="12.75">
      <c r="B830" s="131"/>
      <c r="C830" s="123"/>
      <c r="D830" s="123"/>
      <c r="E830" s="123"/>
      <c r="F830" s="123"/>
      <c r="G830" s="123"/>
      <c r="H830" s="123"/>
      <c r="I830" s="123"/>
      <c r="J830" s="123"/>
      <c r="K830" s="123"/>
      <c r="L830" s="123"/>
      <c r="M830" s="123"/>
    </row>
    <row r="831" spans="2:13" s="126" customFormat="1" ht="12.75">
      <c r="B831" s="131"/>
      <c r="C831" s="123"/>
      <c r="D831" s="123"/>
      <c r="E831" s="123"/>
      <c r="F831" s="123"/>
      <c r="G831" s="123"/>
      <c r="H831" s="123"/>
      <c r="I831" s="123"/>
      <c r="J831" s="123"/>
      <c r="K831" s="123"/>
      <c r="L831" s="123"/>
      <c r="M831" s="123"/>
    </row>
    <row r="832" spans="2:13" s="126" customFormat="1" ht="12.75">
      <c r="B832" s="131"/>
      <c r="C832" s="123"/>
      <c r="D832" s="123"/>
      <c r="E832" s="123"/>
      <c r="F832" s="123"/>
      <c r="G832" s="123"/>
      <c r="H832" s="123"/>
      <c r="I832" s="123"/>
      <c r="J832" s="123"/>
      <c r="K832" s="123"/>
      <c r="L832" s="123"/>
      <c r="M832" s="123"/>
    </row>
    <row r="833" spans="2:13" s="126" customFormat="1" ht="12.75">
      <c r="B833" s="131"/>
      <c r="C833" s="123"/>
      <c r="D833" s="123"/>
      <c r="E833" s="123"/>
      <c r="F833" s="123"/>
      <c r="G833" s="123"/>
      <c r="H833" s="123"/>
      <c r="I833" s="123"/>
      <c r="J833" s="123"/>
      <c r="K833" s="123"/>
      <c r="L833" s="123"/>
      <c r="M833" s="123"/>
    </row>
    <row r="834" spans="2:13" s="126" customFormat="1" ht="12.75">
      <c r="B834" s="131"/>
      <c r="C834" s="123"/>
      <c r="D834" s="123"/>
      <c r="E834" s="123"/>
      <c r="F834" s="123"/>
      <c r="G834" s="123"/>
      <c r="H834" s="123"/>
      <c r="I834" s="123"/>
      <c r="J834" s="123"/>
      <c r="K834" s="123"/>
      <c r="L834" s="123"/>
      <c r="M834" s="123"/>
    </row>
    <row r="835" spans="2:13" s="126" customFormat="1" ht="12.75">
      <c r="B835" s="131"/>
      <c r="C835" s="123"/>
      <c r="D835" s="123"/>
      <c r="E835" s="123"/>
      <c r="F835" s="123"/>
      <c r="G835" s="123"/>
      <c r="H835" s="123"/>
      <c r="I835" s="123"/>
      <c r="J835" s="123"/>
      <c r="K835" s="123"/>
      <c r="L835" s="123"/>
      <c r="M835" s="123"/>
    </row>
    <row r="836" spans="2:13" s="126" customFormat="1" ht="12.75">
      <c r="B836" s="131"/>
      <c r="C836" s="123"/>
      <c r="D836" s="123"/>
      <c r="E836" s="123"/>
      <c r="F836" s="123"/>
      <c r="G836" s="123"/>
      <c r="H836" s="123"/>
      <c r="I836" s="123"/>
      <c r="J836" s="123"/>
      <c r="K836" s="123"/>
      <c r="L836" s="123"/>
      <c r="M836" s="123"/>
    </row>
    <row r="837" spans="2:13" s="126" customFormat="1" ht="12.75">
      <c r="B837" s="131"/>
      <c r="C837" s="123"/>
      <c r="D837" s="123"/>
      <c r="E837" s="123"/>
      <c r="F837" s="123"/>
      <c r="G837" s="123"/>
      <c r="H837" s="123"/>
      <c r="I837" s="123"/>
      <c r="J837" s="123"/>
      <c r="K837" s="123"/>
      <c r="L837" s="123"/>
      <c r="M837" s="123"/>
    </row>
    <row r="838" spans="2:13" s="126" customFormat="1" ht="12.75">
      <c r="B838" s="131"/>
      <c r="C838" s="123"/>
      <c r="D838" s="123"/>
      <c r="E838" s="123"/>
      <c r="F838" s="123"/>
      <c r="G838" s="123"/>
      <c r="H838" s="123"/>
      <c r="I838" s="123"/>
      <c r="J838" s="123"/>
      <c r="K838" s="123"/>
      <c r="L838" s="123"/>
      <c r="M838" s="123"/>
    </row>
    <row r="839" spans="2:13" s="126" customFormat="1" ht="12.75">
      <c r="B839" s="131"/>
      <c r="C839" s="123"/>
      <c r="D839" s="123"/>
      <c r="E839" s="123"/>
      <c r="F839" s="123"/>
      <c r="G839" s="123"/>
      <c r="H839" s="123"/>
      <c r="I839" s="123"/>
      <c r="J839" s="123"/>
      <c r="K839" s="123"/>
      <c r="L839" s="123"/>
      <c r="M839" s="123"/>
    </row>
    <row r="840" spans="2:13" s="126" customFormat="1" ht="12.75">
      <c r="B840" s="131"/>
      <c r="C840" s="123"/>
      <c r="D840" s="123"/>
      <c r="E840" s="123"/>
      <c r="F840" s="123"/>
      <c r="G840" s="123"/>
      <c r="H840" s="123"/>
      <c r="I840" s="123"/>
      <c r="J840" s="123"/>
      <c r="K840" s="123"/>
      <c r="L840" s="123"/>
      <c r="M840" s="123"/>
    </row>
    <row r="841" spans="2:13" s="126" customFormat="1" ht="12.75">
      <c r="B841" s="131"/>
      <c r="C841" s="123"/>
      <c r="D841" s="123"/>
      <c r="E841" s="123"/>
      <c r="F841" s="123"/>
      <c r="G841" s="123"/>
      <c r="H841" s="123"/>
      <c r="I841" s="123"/>
      <c r="J841" s="123"/>
      <c r="K841" s="123"/>
      <c r="L841" s="123"/>
      <c r="M841" s="123"/>
    </row>
    <row r="842" spans="2:13" s="126" customFormat="1" ht="12.75">
      <c r="B842" s="131"/>
      <c r="C842" s="123"/>
      <c r="D842" s="123"/>
      <c r="E842" s="123"/>
      <c r="F842" s="123"/>
      <c r="G842" s="123"/>
      <c r="H842" s="123"/>
      <c r="I842" s="123"/>
      <c r="J842" s="123"/>
      <c r="K842" s="123"/>
      <c r="L842" s="123"/>
      <c r="M842" s="123"/>
    </row>
    <row r="843" spans="2:13" s="126" customFormat="1" ht="12.75">
      <c r="B843" s="131"/>
      <c r="C843" s="123"/>
      <c r="D843" s="123"/>
      <c r="E843" s="123"/>
      <c r="F843" s="123"/>
      <c r="G843" s="123"/>
      <c r="H843" s="123"/>
      <c r="I843" s="123"/>
      <c r="J843" s="123"/>
      <c r="K843" s="123"/>
      <c r="L843" s="123"/>
      <c r="M843" s="123"/>
    </row>
    <row r="844" spans="2:13" s="126" customFormat="1" ht="12.75">
      <c r="B844" s="131"/>
      <c r="C844" s="123"/>
      <c r="D844" s="123"/>
      <c r="E844" s="123"/>
      <c r="F844" s="123"/>
      <c r="G844" s="123"/>
      <c r="H844" s="123"/>
      <c r="I844" s="123"/>
      <c r="J844" s="123"/>
      <c r="K844" s="123"/>
      <c r="L844" s="123"/>
      <c r="M844" s="123"/>
    </row>
    <row r="845" spans="2:13" s="126" customFormat="1" ht="12.75">
      <c r="B845" s="131"/>
      <c r="C845" s="123"/>
      <c r="D845" s="123"/>
      <c r="E845" s="123"/>
      <c r="F845" s="123"/>
      <c r="G845" s="123"/>
      <c r="H845" s="123"/>
      <c r="I845" s="123"/>
      <c r="J845" s="123"/>
      <c r="K845" s="123"/>
      <c r="L845" s="123"/>
      <c r="M845" s="123"/>
    </row>
    <row r="846" spans="2:13" s="126" customFormat="1" ht="12.75">
      <c r="B846" s="131"/>
      <c r="C846" s="123"/>
      <c r="D846" s="123"/>
      <c r="E846" s="123"/>
      <c r="F846" s="123"/>
      <c r="G846" s="123"/>
      <c r="H846" s="123"/>
      <c r="I846" s="123"/>
      <c r="J846" s="123"/>
      <c r="K846" s="123"/>
      <c r="L846" s="123"/>
      <c r="M846" s="123"/>
    </row>
    <row r="847" spans="2:13" s="126" customFormat="1" ht="12.75">
      <c r="B847" s="131"/>
      <c r="C847" s="123"/>
      <c r="D847" s="123"/>
      <c r="E847" s="123"/>
      <c r="F847" s="123"/>
      <c r="G847" s="123"/>
      <c r="H847" s="123"/>
      <c r="I847" s="123"/>
      <c r="J847" s="123"/>
      <c r="K847" s="123"/>
      <c r="L847" s="123"/>
      <c r="M847" s="123"/>
    </row>
    <row r="848" spans="2:13" s="126" customFormat="1" ht="12.75">
      <c r="B848" s="131"/>
      <c r="C848" s="123"/>
      <c r="D848" s="123"/>
      <c r="E848" s="123"/>
      <c r="F848" s="123"/>
      <c r="G848" s="123"/>
      <c r="H848" s="123"/>
      <c r="I848" s="123"/>
      <c r="J848" s="123"/>
      <c r="K848" s="123"/>
      <c r="L848" s="123"/>
      <c r="M848" s="123"/>
    </row>
    <row r="849" spans="2:13" s="126" customFormat="1" ht="12.75">
      <c r="B849" s="131"/>
      <c r="C849" s="123"/>
      <c r="D849" s="123"/>
      <c r="E849" s="123"/>
      <c r="F849" s="123"/>
      <c r="G849" s="123"/>
      <c r="H849" s="123"/>
      <c r="I849" s="123"/>
      <c r="J849" s="123"/>
      <c r="K849" s="123"/>
      <c r="L849" s="123"/>
      <c r="M849" s="123"/>
    </row>
    <row r="850" spans="2:13" s="126" customFormat="1" ht="12.75">
      <c r="B850" s="131"/>
      <c r="C850" s="123"/>
      <c r="D850" s="123"/>
      <c r="E850" s="123"/>
      <c r="F850" s="123"/>
      <c r="G850" s="123"/>
      <c r="H850" s="123"/>
      <c r="I850" s="123"/>
      <c r="J850" s="123"/>
      <c r="K850" s="123"/>
      <c r="L850" s="123"/>
      <c r="M850" s="123"/>
    </row>
    <row r="851" spans="2:13" s="126" customFormat="1" ht="12.75">
      <c r="B851" s="131"/>
      <c r="C851" s="123"/>
      <c r="D851" s="123"/>
      <c r="E851" s="123"/>
      <c r="F851" s="123"/>
      <c r="G851" s="123"/>
      <c r="H851" s="123"/>
      <c r="I851" s="123"/>
      <c r="J851" s="123"/>
      <c r="K851" s="123"/>
      <c r="L851" s="123"/>
      <c r="M851" s="123"/>
    </row>
    <row r="852" spans="2:13" s="126" customFormat="1" ht="12.75">
      <c r="B852" s="131"/>
      <c r="C852" s="123"/>
      <c r="D852" s="123"/>
      <c r="E852" s="123"/>
      <c r="F852" s="123"/>
      <c r="G852" s="123"/>
      <c r="H852" s="123"/>
      <c r="I852" s="123"/>
      <c r="J852" s="123"/>
      <c r="K852" s="123"/>
      <c r="L852" s="123"/>
      <c r="M852" s="123"/>
    </row>
    <row r="853" spans="2:13" s="126" customFormat="1" ht="12.75">
      <c r="B853" s="131"/>
      <c r="C853" s="123"/>
      <c r="D853" s="123"/>
      <c r="E853" s="123"/>
      <c r="F853" s="123"/>
      <c r="G853" s="123"/>
      <c r="H853" s="123"/>
      <c r="I853" s="123"/>
      <c r="J853" s="123"/>
      <c r="K853" s="123"/>
      <c r="L853" s="123"/>
      <c r="M853" s="123"/>
    </row>
    <row r="854" spans="2:13" s="126" customFormat="1" ht="12.75">
      <c r="B854" s="131"/>
      <c r="C854" s="123"/>
      <c r="D854" s="123"/>
      <c r="E854" s="123"/>
      <c r="F854" s="123"/>
      <c r="G854" s="123"/>
      <c r="H854" s="123"/>
      <c r="I854" s="123"/>
      <c r="J854" s="123"/>
      <c r="K854" s="123"/>
      <c r="L854" s="123"/>
      <c r="M854" s="123"/>
    </row>
    <row r="855" spans="2:13" s="126" customFormat="1" ht="12.75">
      <c r="B855" s="131"/>
      <c r="C855" s="123"/>
      <c r="D855" s="123"/>
      <c r="E855" s="123"/>
      <c r="F855" s="123"/>
      <c r="G855" s="123"/>
      <c r="H855" s="123"/>
      <c r="I855" s="123"/>
      <c r="J855" s="123"/>
      <c r="K855" s="123"/>
      <c r="L855" s="123"/>
      <c r="M855" s="123"/>
    </row>
    <row r="856" spans="2:13" s="126" customFormat="1" ht="12.75">
      <c r="B856" s="131"/>
      <c r="C856" s="123"/>
      <c r="D856" s="123"/>
      <c r="E856" s="123"/>
      <c r="F856" s="123"/>
      <c r="G856" s="123"/>
      <c r="H856" s="123"/>
      <c r="I856" s="123"/>
      <c r="J856" s="123"/>
      <c r="K856" s="123"/>
      <c r="L856" s="123"/>
      <c r="M856" s="123"/>
    </row>
    <row r="857" spans="2:13" s="126" customFormat="1" ht="12.75">
      <c r="B857" s="131"/>
      <c r="C857" s="123"/>
      <c r="D857" s="123"/>
      <c r="E857" s="123"/>
      <c r="F857" s="123"/>
      <c r="G857" s="123"/>
      <c r="H857" s="123"/>
      <c r="I857" s="123"/>
      <c r="J857" s="123"/>
      <c r="K857" s="123"/>
      <c r="L857" s="123"/>
      <c r="M857" s="123"/>
    </row>
    <row r="858" spans="2:13" s="126" customFormat="1" ht="12.75">
      <c r="B858" s="131"/>
      <c r="C858" s="123"/>
      <c r="D858" s="123"/>
      <c r="E858" s="123"/>
      <c r="F858" s="123"/>
      <c r="G858" s="123"/>
      <c r="H858" s="123"/>
      <c r="I858" s="123"/>
      <c r="J858" s="123"/>
      <c r="K858" s="123"/>
      <c r="L858" s="123"/>
      <c r="M858" s="123"/>
    </row>
    <row r="859" spans="2:13" s="126" customFormat="1" ht="12.75">
      <c r="B859" s="131"/>
      <c r="C859" s="123"/>
      <c r="D859" s="123"/>
      <c r="E859" s="123"/>
      <c r="F859" s="123"/>
      <c r="G859" s="123"/>
      <c r="H859" s="123"/>
      <c r="I859" s="123"/>
      <c r="J859" s="123"/>
      <c r="K859" s="123"/>
      <c r="L859" s="123"/>
      <c r="M859" s="123"/>
    </row>
    <row r="860" spans="2:13" s="126" customFormat="1" ht="12.75">
      <c r="B860" s="131"/>
      <c r="C860" s="123"/>
      <c r="D860" s="123"/>
      <c r="E860" s="123"/>
      <c r="F860" s="123"/>
      <c r="G860" s="123"/>
      <c r="H860" s="123"/>
      <c r="I860" s="123"/>
      <c r="J860" s="123"/>
      <c r="K860" s="123"/>
      <c r="L860" s="123"/>
      <c r="M860" s="123"/>
    </row>
    <row r="861" spans="2:13" s="126" customFormat="1" ht="12.75">
      <c r="B861" s="131"/>
      <c r="C861" s="123"/>
      <c r="D861" s="123"/>
      <c r="E861" s="123"/>
      <c r="F861" s="123"/>
      <c r="G861" s="123"/>
      <c r="H861" s="123"/>
      <c r="I861" s="123"/>
      <c r="J861" s="123"/>
      <c r="K861" s="123"/>
      <c r="L861" s="123"/>
      <c r="M861" s="123"/>
    </row>
    <row r="862" spans="2:13" s="126" customFormat="1" ht="12.75">
      <c r="B862" s="131"/>
      <c r="C862" s="123"/>
      <c r="D862" s="123"/>
      <c r="E862" s="123"/>
      <c r="F862" s="123"/>
      <c r="G862" s="123"/>
      <c r="H862" s="123"/>
      <c r="I862" s="123"/>
      <c r="J862" s="123"/>
      <c r="K862" s="123"/>
      <c r="L862" s="123"/>
      <c r="M862" s="123"/>
    </row>
    <row r="863" spans="2:13" s="126" customFormat="1" ht="12.75">
      <c r="B863" s="131"/>
      <c r="C863" s="123"/>
      <c r="D863" s="123"/>
      <c r="E863" s="123"/>
      <c r="F863" s="123"/>
      <c r="G863" s="123"/>
      <c r="H863" s="123"/>
      <c r="I863" s="123"/>
      <c r="J863" s="123"/>
      <c r="K863" s="123"/>
      <c r="L863" s="123"/>
      <c r="M863" s="123"/>
    </row>
    <row r="864" spans="2:13" s="126" customFormat="1" ht="12.75">
      <c r="B864" s="131"/>
      <c r="C864" s="123"/>
      <c r="D864" s="123"/>
      <c r="E864" s="123"/>
      <c r="F864" s="123"/>
      <c r="G864" s="123"/>
      <c r="H864" s="123"/>
      <c r="I864" s="123"/>
      <c r="J864" s="123"/>
      <c r="K864" s="123"/>
      <c r="L864" s="123"/>
      <c r="M864" s="123"/>
    </row>
    <row r="865" spans="2:13" s="126" customFormat="1" ht="12.75">
      <c r="B865" s="131"/>
      <c r="C865" s="123"/>
      <c r="D865" s="123"/>
      <c r="E865" s="123"/>
      <c r="F865" s="123"/>
      <c r="G865" s="123"/>
      <c r="H865" s="123"/>
      <c r="I865" s="123"/>
      <c r="J865" s="123"/>
      <c r="K865" s="123"/>
      <c r="L865" s="123"/>
      <c r="M865" s="123"/>
    </row>
    <row r="866" spans="2:13" s="126" customFormat="1" ht="12.75">
      <c r="B866" s="131"/>
      <c r="C866" s="123"/>
      <c r="D866" s="123"/>
      <c r="E866" s="123"/>
      <c r="F866" s="123"/>
      <c r="G866" s="123"/>
      <c r="H866" s="123"/>
      <c r="I866" s="123"/>
      <c r="J866" s="123"/>
      <c r="K866" s="123"/>
      <c r="L866" s="123"/>
      <c r="M866" s="123"/>
    </row>
    <row r="867" spans="2:13" s="126" customFormat="1" ht="12.75">
      <c r="B867" s="131"/>
      <c r="C867" s="123"/>
      <c r="D867" s="123"/>
      <c r="E867" s="123"/>
      <c r="F867" s="123"/>
      <c r="G867" s="123"/>
      <c r="H867" s="123"/>
      <c r="I867" s="123"/>
      <c r="J867" s="123"/>
      <c r="K867" s="123"/>
      <c r="L867" s="123"/>
      <c r="M867" s="123"/>
    </row>
    <row r="868" spans="2:13" s="126" customFormat="1" ht="12.75">
      <c r="B868" s="131"/>
      <c r="C868" s="123"/>
      <c r="D868" s="123"/>
      <c r="E868" s="123"/>
      <c r="F868" s="123"/>
      <c r="G868" s="123"/>
      <c r="H868" s="123"/>
      <c r="I868" s="123"/>
      <c r="J868" s="123"/>
      <c r="K868" s="123"/>
      <c r="L868" s="123"/>
      <c r="M868" s="123"/>
    </row>
    <row r="869" spans="2:13" s="126" customFormat="1" ht="12.75">
      <c r="B869" s="131"/>
      <c r="C869" s="123"/>
      <c r="D869" s="123"/>
      <c r="E869" s="123"/>
      <c r="F869" s="123"/>
      <c r="G869" s="123"/>
      <c r="H869" s="123"/>
      <c r="I869" s="123"/>
      <c r="J869" s="123"/>
      <c r="K869" s="123"/>
      <c r="L869" s="123"/>
      <c r="M869" s="123"/>
    </row>
    <row r="870" spans="2:13" s="126" customFormat="1" ht="12.75">
      <c r="B870" s="131"/>
      <c r="C870" s="123"/>
      <c r="D870" s="123"/>
      <c r="E870" s="123"/>
      <c r="F870" s="123"/>
      <c r="G870" s="123"/>
      <c r="H870" s="123"/>
      <c r="I870" s="123"/>
      <c r="J870" s="123"/>
      <c r="K870" s="123"/>
      <c r="L870" s="123"/>
      <c r="M870" s="123"/>
    </row>
    <row r="871" spans="2:13" s="126" customFormat="1" ht="12.75">
      <c r="B871" s="131"/>
      <c r="C871" s="123"/>
      <c r="D871" s="123"/>
      <c r="E871" s="123"/>
      <c r="F871" s="123"/>
      <c r="G871" s="123"/>
      <c r="H871" s="123"/>
      <c r="I871" s="123"/>
      <c r="J871" s="123"/>
      <c r="K871" s="123"/>
      <c r="L871" s="123"/>
      <c r="M871" s="123"/>
    </row>
    <row r="872" spans="2:13" s="126" customFormat="1" ht="12.75">
      <c r="B872" s="131"/>
      <c r="C872" s="123"/>
      <c r="D872" s="123"/>
      <c r="E872" s="123"/>
      <c r="F872" s="123"/>
      <c r="G872" s="123"/>
      <c r="H872" s="123"/>
      <c r="I872" s="123"/>
      <c r="J872" s="123"/>
      <c r="K872" s="123"/>
      <c r="L872" s="123"/>
      <c r="M872" s="123"/>
    </row>
    <row r="873" spans="2:13" s="126" customFormat="1" ht="12.75">
      <c r="B873" s="131"/>
      <c r="C873" s="123"/>
      <c r="D873" s="123"/>
      <c r="E873" s="123"/>
      <c r="F873" s="123"/>
      <c r="G873" s="123"/>
      <c r="H873" s="123"/>
      <c r="I873" s="123"/>
      <c r="J873" s="123"/>
      <c r="K873" s="123"/>
      <c r="L873" s="123"/>
      <c r="M873" s="123"/>
    </row>
    <row r="874" spans="2:13" s="126" customFormat="1" ht="12.75">
      <c r="B874" s="131"/>
      <c r="C874" s="123"/>
      <c r="D874" s="123"/>
      <c r="E874" s="123"/>
      <c r="F874" s="123"/>
      <c r="G874" s="123"/>
      <c r="H874" s="123"/>
      <c r="I874" s="123"/>
      <c r="J874" s="123"/>
      <c r="K874" s="123"/>
      <c r="L874" s="123"/>
      <c r="M874" s="123"/>
    </row>
    <row r="875" spans="2:13" s="126" customFormat="1" ht="12.75">
      <c r="B875" s="131"/>
      <c r="C875" s="123"/>
      <c r="D875" s="123"/>
      <c r="E875" s="123"/>
      <c r="F875" s="123"/>
      <c r="G875" s="123"/>
      <c r="H875" s="123"/>
      <c r="I875" s="123"/>
      <c r="J875" s="123"/>
      <c r="K875" s="123"/>
      <c r="L875" s="123"/>
      <c r="M875" s="123"/>
    </row>
    <row r="876" spans="2:13" s="126" customFormat="1" ht="12.75">
      <c r="B876" s="131"/>
      <c r="C876" s="123"/>
      <c r="D876" s="123"/>
      <c r="E876" s="123"/>
      <c r="F876" s="123"/>
      <c r="G876" s="123"/>
      <c r="H876" s="123"/>
      <c r="I876" s="123"/>
      <c r="J876" s="123"/>
      <c r="K876" s="123"/>
      <c r="L876" s="123"/>
      <c r="M876" s="123"/>
    </row>
    <row r="877" spans="2:13" s="126" customFormat="1" ht="12.75">
      <c r="B877" s="131"/>
      <c r="C877" s="123"/>
      <c r="D877" s="123"/>
      <c r="E877" s="123"/>
      <c r="F877" s="123"/>
      <c r="G877" s="123"/>
      <c r="H877" s="123"/>
      <c r="I877" s="123"/>
      <c r="J877" s="123"/>
      <c r="K877" s="123"/>
      <c r="L877" s="123"/>
      <c r="M877" s="123"/>
    </row>
    <row r="878" spans="2:13" s="126" customFormat="1" ht="12.75">
      <c r="B878" s="131"/>
      <c r="C878" s="123"/>
      <c r="D878" s="123"/>
      <c r="E878" s="123"/>
      <c r="F878" s="123"/>
      <c r="G878" s="123"/>
      <c r="H878" s="123"/>
      <c r="I878" s="123"/>
      <c r="J878" s="123"/>
      <c r="K878" s="123"/>
      <c r="L878" s="123"/>
      <c r="M878" s="123"/>
    </row>
    <row r="879" spans="2:13" s="126" customFormat="1" ht="12.75">
      <c r="B879" s="131"/>
      <c r="C879" s="123"/>
      <c r="D879" s="123"/>
      <c r="E879" s="123"/>
      <c r="F879" s="123"/>
      <c r="G879" s="123"/>
      <c r="H879" s="123"/>
      <c r="I879" s="123"/>
      <c r="J879" s="123"/>
      <c r="K879" s="123"/>
      <c r="L879" s="123"/>
      <c r="M879" s="123"/>
    </row>
    <row r="880" spans="2:13" s="126" customFormat="1" ht="12.75">
      <c r="B880" s="131"/>
      <c r="C880" s="123"/>
      <c r="D880" s="123"/>
      <c r="E880" s="123"/>
      <c r="F880" s="123"/>
      <c r="G880" s="123"/>
      <c r="H880" s="123"/>
      <c r="I880" s="123"/>
      <c r="J880" s="123"/>
      <c r="K880" s="123"/>
      <c r="L880" s="123"/>
      <c r="M880" s="123"/>
    </row>
    <row r="881" spans="2:13" s="126" customFormat="1" ht="12.75">
      <c r="B881" s="131"/>
      <c r="C881" s="123"/>
      <c r="D881" s="123"/>
      <c r="E881" s="123"/>
      <c r="F881" s="123"/>
      <c r="G881" s="123"/>
      <c r="H881" s="123"/>
      <c r="I881" s="123"/>
      <c r="J881" s="123"/>
      <c r="K881" s="123"/>
      <c r="L881" s="123"/>
      <c r="M881" s="123"/>
    </row>
    <row r="882" spans="2:13" s="126" customFormat="1" ht="12.75">
      <c r="B882" s="131"/>
      <c r="C882" s="123"/>
      <c r="D882" s="123"/>
      <c r="E882" s="123"/>
      <c r="F882" s="123"/>
      <c r="G882" s="123"/>
      <c r="H882" s="123"/>
      <c r="I882" s="123"/>
      <c r="J882" s="123"/>
      <c r="K882" s="123"/>
      <c r="L882" s="123"/>
      <c r="M882" s="123"/>
    </row>
    <row r="883" spans="2:13" s="126" customFormat="1" ht="12.75">
      <c r="B883" s="131"/>
      <c r="C883" s="123"/>
      <c r="D883" s="123"/>
      <c r="E883" s="123"/>
      <c r="F883" s="123"/>
      <c r="G883" s="123"/>
      <c r="H883" s="123"/>
      <c r="I883" s="123"/>
      <c r="J883" s="123"/>
      <c r="K883" s="123"/>
      <c r="L883" s="123"/>
      <c r="M883" s="123"/>
    </row>
    <row r="884" spans="2:13" s="126" customFormat="1" ht="12.75">
      <c r="B884" s="131"/>
      <c r="C884" s="123"/>
      <c r="D884" s="123"/>
      <c r="E884" s="123"/>
      <c r="F884" s="123"/>
      <c r="G884" s="123"/>
      <c r="H884" s="123"/>
      <c r="I884" s="123"/>
      <c r="J884" s="123"/>
      <c r="K884" s="123"/>
      <c r="L884" s="123"/>
      <c r="M884" s="123"/>
    </row>
    <row r="885" spans="2:13" s="126" customFormat="1" ht="12.75">
      <c r="B885" s="131"/>
      <c r="C885" s="123"/>
      <c r="D885" s="123"/>
      <c r="E885" s="123"/>
      <c r="F885" s="123"/>
      <c r="G885" s="123"/>
      <c r="H885" s="123"/>
      <c r="I885" s="123"/>
      <c r="J885" s="123"/>
      <c r="K885" s="123"/>
      <c r="L885" s="123"/>
      <c r="M885" s="123"/>
    </row>
    <row r="886" spans="2:13" s="126" customFormat="1" ht="12.75">
      <c r="B886" s="131"/>
      <c r="C886" s="123"/>
      <c r="D886" s="123"/>
      <c r="E886" s="123"/>
      <c r="F886" s="123"/>
      <c r="G886" s="123"/>
      <c r="H886" s="123"/>
      <c r="I886" s="123"/>
      <c r="J886" s="123"/>
      <c r="K886" s="123"/>
      <c r="L886" s="123"/>
      <c r="M886" s="123"/>
    </row>
    <row r="887" spans="2:13" s="126" customFormat="1" ht="12.75">
      <c r="B887" s="131"/>
      <c r="C887" s="123"/>
      <c r="D887" s="123"/>
      <c r="E887" s="123"/>
      <c r="F887" s="123"/>
      <c r="G887" s="123"/>
      <c r="H887" s="123"/>
      <c r="I887" s="123"/>
      <c r="J887" s="123"/>
      <c r="K887" s="123"/>
      <c r="L887" s="123"/>
      <c r="M887" s="123"/>
    </row>
    <row r="888" spans="2:13" s="126" customFormat="1" ht="12.75">
      <c r="B888" s="131"/>
      <c r="C888" s="123"/>
      <c r="D888" s="123"/>
      <c r="E888" s="123"/>
      <c r="F888" s="123"/>
      <c r="G888" s="123"/>
      <c r="H888" s="123"/>
      <c r="I888" s="123"/>
      <c r="J888" s="123"/>
      <c r="K888" s="123"/>
      <c r="L888" s="123"/>
      <c r="M888" s="123"/>
    </row>
    <row r="889" spans="2:13" s="126" customFormat="1" ht="12.75">
      <c r="B889" s="131"/>
      <c r="C889" s="123"/>
      <c r="D889" s="123"/>
      <c r="E889" s="123"/>
      <c r="F889" s="123"/>
      <c r="G889" s="123"/>
      <c r="H889" s="123"/>
      <c r="I889" s="123"/>
      <c r="J889" s="123"/>
      <c r="K889" s="123"/>
      <c r="L889" s="123"/>
      <c r="M889" s="123"/>
    </row>
    <row r="890" spans="2:13" s="126" customFormat="1" ht="12.75">
      <c r="B890" s="131"/>
      <c r="C890" s="123"/>
      <c r="D890" s="123"/>
      <c r="E890" s="123"/>
      <c r="F890" s="123"/>
      <c r="G890" s="123"/>
      <c r="H890" s="123"/>
      <c r="I890" s="123"/>
      <c r="J890" s="123"/>
      <c r="K890" s="123"/>
      <c r="L890" s="123"/>
      <c r="M890" s="123"/>
    </row>
    <row r="891" spans="2:13" s="126" customFormat="1" ht="12.75">
      <c r="B891" s="131"/>
      <c r="C891" s="123"/>
      <c r="D891" s="123"/>
      <c r="E891" s="123"/>
      <c r="F891" s="123"/>
      <c r="G891" s="123"/>
      <c r="H891" s="123"/>
      <c r="I891" s="123"/>
      <c r="J891" s="123"/>
      <c r="K891" s="123"/>
      <c r="L891" s="123"/>
      <c r="M891" s="123"/>
    </row>
    <row r="892" spans="2:13" s="126" customFormat="1" ht="12.75">
      <c r="B892" s="131"/>
      <c r="C892" s="123"/>
      <c r="D892" s="123"/>
      <c r="E892" s="123"/>
      <c r="F892" s="123"/>
      <c r="G892" s="123"/>
      <c r="H892" s="123"/>
      <c r="I892" s="123"/>
      <c r="J892" s="123"/>
      <c r="K892" s="123"/>
      <c r="L892" s="123"/>
      <c r="M892" s="123"/>
    </row>
    <row r="893" spans="2:13" s="126" customFormat="1" ht="12.75">
      <c r="B893" s="131"/>
      <c r="C893" s="123"/>
      <c r="D893" s="123"/>
      <c r="E893" s="123"/>
      <c r="F893" s="123"/>
      <c r="G893" s="123"/>
      <c r="H893" s="123"/>
      <c r="I893" s="123"/>
      <c r="J893" s="123"/>
      <c r="K893" s="123"/>
      <c r="L893" s="123"/>
      <c r="M893" s="123"/>
    </row>
    <row r="894" spans="2:13" s="126" customFormat="1" ht="12.75">
      <c r="B894" s="131"/>
      <c r="C894" s="123"/>
      <c r="D894" s="123"/>
      <c r="E894" s="123"/>
      <c r="F894" s="123"/>
      <c r="G894" s="123"/>
      <c r="H894" s="123"/>
      <c r="I894" s="123"/>
      <c r="J894" s="123"/>
      <c r="K894" s="123"/>
      <c r="L894" s="123"/>
      <c r="M894" s="123"/>
    </row>
    <row r="895" spans="2:13" s="126" customFormat="1" ht="12.75">
      <c r="B895" s="131"/>
      <c r="C895" s="123"/>
      <c r="D895" s="123"/>
      <c r="E895" s="123"/>
      <c r="F895" s="123"/>
      <c r="G895" s="123"/>
      <c r="H895" s="123"/>
      <c r="I895" s="123"/>
      <c r="J895" s="123"/>
      <c r="K895" s="123"/>
      <c r="L895" s="123"/>
      <c r="M895" s="123"/>
    </row>
    <row r="896" spans="2:13" s="126" customFormat="1" ht="12.75">
      <c r="B896" s="144"/>
    </row>
    <row r="897" spans="2:2" s="126" customFormat="1" ht="12.75">
      <c r="B897" s="144"/>
    </row>
    <row r="898" spans="2:2" s="126" customFormat="1" ht="12.75">
      <c r="B898" s="144"/>
    </row>
    <row r="899" spans="2:2" s="126" customFormat="1" ht="12.75">
      <c r="B899" s="144"/>
    </row>
    <row r="900" spans="2:2" s="126" customFormat="1" ht="12.75">
      <c r="B900" s="144"/>
    </row>
    <row r="901" spans="2:2" s="126" customFormat="1" ht="12.75">
      <c r="B901" s="144"/>
    </row>
    <row r="902" spans="2:2" s="126" customFormat="1" ht="12.75">
      <c r="B902" s="144"/>
    </row>
    <row r="903" spans="2:2" s="126" customFormat="1" ht="12.75">
      <c r="B903" s="144"/>
    </row>
    <row r="904" spans="2:2" s="126" customFormat="1" ht="12.75">
      <c r="B904" s="144"/>
    </row>
    <row r="905" spans="2:2" s="126" customFormat="1" ht="12.75">
      <c r="B905" s="144"/>
    </row>
    <row r="906" spans="2:2" s="126" customFormat="1" ht="12.75">
      <c r="B906" s="144"/>
    </row>
    <row r="907" spans="2:2" s="126" customFormat="1" ht="12.75">
      <c r="B907" s="144"/>
    </row>
    <row r="908" spans="2:2" s="126" customFormat="1" ht="12.75">
      <c r="B908" s="144"/>
    </row>
    <row r="909" spans="2:2" s="126" customFormat="1" ht="12.75">
      <c r="B909" s="144"/>
    </row>
    <row r="910" spans="2:2" s="126" customFormat="1" ht="12.75">
      <c r="B910" s="144"/>
    </row>
    <row r="911" spans="2:2" s="126" customFormat="1" ht="12.75">
      <c r="B911" s="144"/>
    </row>
    <row r="912" spans="2:2" s="126" customFormat="1" ht="12.75">
      <c r="B912" s="144"/>
    </row>
    <row r="913" spans="2:2" s="126" customFormat="1" ht="12.75">
      <c r="B913" s="144"/>
    </row>
    <row r="914" spans="2:2" s="126" customFormat="1" ht="12.75">
      <c r="B914" s="144"/>
    </row>
    <row r="915" spans="2:2" s="126" customFormat="1" ht="12.75">
      <c r="B915" s="144"/>
    </row>
    <row r="916" spans="2:2" s="126" customFormat="1" ht="12.75">
      <c r="B916" s="144"/>
    </row>
    <row r="917" spans="2:2" s="126" customFormat="1" ht="12.75">
      <c r="B917" s="144"/>
    </row>
    <row r="918" spans="2:2" s="126" customFormat="1" ht="12.75">
      <c r="B918" s="144"/>
    </row>
    <row r="919" spans="2:2" s="126" customFormat="1" ht="12.75">
      <c r="B919" s="144"/>
    </row>
    <row r="920" spans="2:2" s="126" customFormat="1" ht="12.75">
      <c r="B920" s="144"/>
    </row>
    <row r="921" spans="2:2" s="126" customFormat="1" ht="12.75">
      <c r="B921" s="144"/>
    </row>
    <row r="922" spans="2:2" s="126" customFormat="1" ht="12.75">
      <c r="B922" s="144"/>
    </row>
    <row r="923" spans="2:2" s="126" customFormat="1" ht="12.75">
      <c r="B923" s="144"/>
    </row>
    <row r="924" spans="2:2" s="126" customFormat="1" ht="12.75">
      <c r="B924" s="144"/>
    </row>
    <row r="925" spans="2:2" s="126" customFormat="1" ht="12.75">
      <c r="B925" s="144"/>
    </row>
    <row r="926" spans="2:2" s="126" customFormat="1" ht="12.75">
      <c r="B926" s="144"/>
    </row>
    <row r="927" spans="2:2" s="126" customFormat="1" ht="12.75">
      <c r="B927" s="144"/>
    </row>
    <row r="928" spans="2:2" s="126" customFormat="1" ht="12.75">
      <c r="B928" s="144"/>
    </row>
    <row r="929" spans="2:2" s="126" customFormat="1" ht="12.75">
      <c r="B929" s="144"/>
    </row>
    <row r="930" spans="2:2" s="126" customFormat="1" ht="12.75">
      <c r="B930" s="144"/>
    </row>
    <row r="931" spans="2:2" s="126" customFormat="1" ht="12.75">
      <c r="B931" s="144"/>
    </row>
    <row r="932" spans="2:2" s="126" customFormat="1" ht="12.75">
      <c r="B932" s="144"/>
    </row>
    <row r="933" spans="2:2" s="126" customFormat="1" ht="12.75">
      <c r="B933" s="144"/>
    </row>
    <row r="934" spans="2:2" s="126" customFormat="1" ht="12.75">
      <c r="B934" s="144"/>
    </row>
    <row r="935" spans="2:2" s="126" customFormat="1" ht="12.75">
      <c r="B935" s="144"/>
    </row>
    <row r="936" spans="2:2" s="126" customFormat="1" ht="12.75">
      <c r="B936" s="144"/>
    </row>
    <row r="937" spans="2:2" s="126" customFormat="1" ht="12.75">
      <c r="B937" s="144"/>
    </row>
    <row r="938" spans="2:2" s="126" customFormat="1" ht="12.75">
      <c r="B938" s="144"/>
    </row>
    <row r="939" spans="2:2" s="126" customFormat="1" ht="12.75">
      <c r="B939" s="144"/>
    </row>
    <row r="940" spans="2:2" s="126" customFormat="1" ht="12.75">
      <c r="B940" s="144"/>
    </row>
    <row r="941" spans="2:2" s="126" customFormat="1" ht="12.75">
      <c r="B941" s="144"/>
    </row>
    <row r="942" spans="2:2" s="126" customFormat="1" ht="12.75">
      <c r="B942" s="144"/>
    </row>
    <row r="943" spans="2:2" s="126" customFormat="1" ht="12.75">
      <c r="B943" s="144"/>
    </row>
    <row r="944" spans="2:2" s="126" customFormat="1" ht="12.75">
      <c r="B944" s="144"/>
    </row>
    <row r="945" spans="2:2" s="126" customFormat="1" ht="12.75">
      <c r="B945" s="144"/>
    </row>
    <row r="946" spans="2:2" s="126" customFormat="1" ht="12.75">
      <c r="B946" s="144"/>
    </row>
    <row r="947" spans="2:2" s="126" customFormat="1" ht="12.75">
      <c r="B947" s="144"/>
    </row>
    <row r="948" spans="2:2" s="126" customFormat="1" ht="12.75">
      <c r="B948" s="144"/>
    </row>
    <row r="949" spans="2:2" s="126" customFormat="1" ht="12.75">
      <c r="B949" s="144"/>
    </row>
    <row r="950" spans="2:2" s="126" customFormat="1" ht="12.75">
      <c r="B950" s="144"/>
    </row>
    <row r="951" spans="2:2" s="126" customFormat="1" ht="12.75">
      <c r="B951" s="144"/>
    </row>
    <row r="952" spans="2:2" s="126" customFormat="1" ht="12.75">
      <c r="B952" s="144"/>
    </row>
    <row r="953" spans="2:2" s="126" customFormat="1" ht="12.75">
      <c r="B953" s="144"/>
    </row>
    <row r="954" spans="2:2" s="126" customFormat="1" ht="12.75">
      <c r="B954" s="144"/>
    </row>
    <row r="955" spans="2:2" s="126" customFormat="1" ht="12.75">
      <c r="B955" s="144"/>
    </row>
    <row r="956" spans="2:2" s="126" customFormat="1" ht="12.75">
      <c r="B956" s="144"/>
    </row>
    <row r="957" spans="2:2" s="126" customFormat="1" ht="12.75">
      <c r="B957" s="144"/>
    </row>
    <row r="958" spans="2:2" s="126" customFormat="1" ht="12.75">
      <c r="B958" s="144"/>
    </row>
    <row r="959" spans="2:2" s="126" customFormat="1" ht="12.75">
      <c r="B959" s="144"/>
    </row>
    <row r="960" spans="2:2" s="126" customFormat="1" ht="12.75">
      <c r="B960" s="144"/>
    </row>
    <row r="961" spans="2:2" s="126" customFormat="1" ht="12.75">
      <c r="B961" s="144"/>
    </row>
    <row r="962" spans="2:2" s="126" customFormat="1" ht="12.75">
      <c r="B962" s="144"/>
    </row>
    <row r="963" spans="2:2" s="126" customFormat="1" ht="12.75">
      <c r="B963" s="144"/>
    </row>
    <row r="964" spans="2:2" s="126" customFormat="1" ht="12.75">
      <c r="B964" s="144"/>
    </row>
    <row r="965" spans="2:2" s="126" customFormat="1" ht="12.75">
      <c r="B965" s="144"/>
    </row>
    <row r="966" spans="2:2" s="126" customFormat="1" ht="12.75">
      <c r="B966" s="144"/>
    </row>
    <row r="967" spans="2:2" s="126" customFormat="1" ht="12.75">
      <c r="B967" s="144"/>
    </row>
    <row r="968" spans="2:2" s="126" customFormat="1" ht="12.75">
      <c r="B968" s="144"/>
    </row>
    <row r="969" spans="2:2" s="126" customFormat="1" ht="12.75">
      <c r="B969" s="144"/>
    </row>
    <row r="970" spans="2:2" s="126" customFormat="1" ht="12.75">
      <c r="B970" s="144"/>
    </row>
    <row r="971" spans="2:2" s="126" customFormat="1" ht="12.75">
      <c r="B971" s="144"/>
    </row>
    <row r="972" spans="2:2" s="126" customFormat="1" ht="12.75">
      <c r="B972" s="144"/>
    </row>
    <row r="973" spans="2:2" s="126" customFormat="1" ht="12.75">
      <c r="B973" s="144"/>
    </row>
    <row r="974" spans="2:2" s="126" customFormat="1" ht="12.75">
      <c r="B974" s="144"/>
    </row>
    <row r="975" spans="2:2" s="126" customFormat="1" ht="12.75">
      <c r="B975" s="144"/>
    </row>
    <row r="976" spans="2:2" s="126" customFormat="1" ht="12.75">
      <c r="B976" s="144"/>
    </row>
    <row r="977" spans="2:2" s="126" customFormat="1" ht="12.75">
      <c r="B977" s="144"/>
    </row>
    <row r="978" spans="2:2" s="126" customFormat="1" ht="12.75">
      <c r="B978" s="144"/>
    </row>
    <row r="979" spans="2:2" s="126" customFormat="1" ht="12.75">
      <c r="B979" s="144"/>
    </row>
    <row r="980" spans="2:2" s="126" customFormat="1" ht="12.75">
      <c r="B980" s="144"/>
    </row>
    <row r="981" spans="2:2" s="126" customFormat="1" ht="12.75">
      <c r="B981" s="144"/>
    </row>
    <row r="982" spans="2:2" s="126" customFormat="1" ht="12.75">
      <c r="B982" s="144"/>
    </row>
    <row r="983" spans="2:2" s="126" customFormat="1" ht="12.75">
      <c r="B983" s="144"/>
    </row>
    <row r="984" spans="2:2" s="126" customFormat="1" ht="12.75">
      <c r="B984" s="144"/>
    </row>
    <row r="985" spans="2:2" s="126" customFormat="1" ht="12.75">
      <c r="B985" s="144"/>
    </row>
    <row r="986" spans="2:2" s="126" customFormat="1" ht="12.75">
      <c r="B986" s="144"/>
    </row>
    <row r="987" spans="2:2" s="126" customFormat="1" ht="12.75">
      <c r="B987" s="144"/>
    </row>
    <row r="988" spans="2:2" s="126" customFormat="1" ht="12.75">
      <c r="B988" s="144"/>
    </row>
    <row r="989" spans="2:2" s="126" customFormat="1" ht="12.75">
      <c r="B989" s="144"/>
    </row>
    <row r="990" spans="2:2" s="126" customFormat="1" ht="12.75">
      <c r="B990" s="144"/>
    </row>
    <row r="991" spans="2:2" s="126" customFormat="1" ht="12.75">
      <c r="B991" s="144"/>
    </row>
    <row r="992" spans="2:2" s="126" customFormat="1" ht="12.75">
      <c r="B992" s="144"/>
    </row>
    <row r="993" spans="2:2" s="126" customFormat="1" ht="12.75">
      <c r="B993" s="144"/>
    </row>
    <row r="994" spans="2:2" s="126" customFormat="1" ht="12.75">
      <c r="B994" s="144"/>
    </row>
    <row r="995" spans="2:2" s="126" customFormat="1" ht="12.75">
      <c r="B995" s="144"/>
    </row>
    <row r="996" spans="2:2" s="126" customFormat="1" ht="12.75">
      <c r="B996" s="144"/>
    </row>
    <row r="997" spans="2:2" s="126" customFormat="1" ht="12.75">
      <c r="B997" s="144"/>
    </row>
    <row r="998" spans="2:2" s="126" customFormat="1" ht="12.75">
      <c r="B998" s="144"/>
    </row>
    <row r="999" spans="2:2" s="126" customFormat="1" ht="12.75">
      <c r="B999" s="144"/>
    </row>
    <row r="1000" spans="2:2" s="126" customFormat="1" ht="12.75">
      <c r="B1000" s="144"/>
    </row>
    <row r="1001" spans="2:2" s="126" customFormat="1" ht="12.75">
      <c r="B1001" s="144"/>
    </row>
    <row r="1002" spans="2:2" s="126" customFormat="1" ht="12.75">
      <c r="B1002" s="144"/>
    </row>
    <row r="1003" spans="2:2" s="126" customFormat="1" ht="12.75">
      <c r="B1003" s="144"/>
    </row>
    <row r="1004" spans="2:2" s="126" customFormat="1" ht="12.75">
      <c r="B1004" s="144"/>
    </row>
    <row r="1005" spans="2:2" s="126" customFormat="1" ht="12.75">
      <c r="B1005" s="144"/>
    </row>
    <row r="1006" spans="2:2" s="126" customFormat="1" ht="12.75">
      <c r="B1006" s="144"/>
    </row>
    <row r="1007" spans="2:2" s="126" customFormat="1" ht="12.75">
      <c r="B1007" s="144"/>
    </row>
    <row r="1008" spans="2:2" s="126" customFormat="1" ht="12.75">
      <c r="B1008" s="144"/>
    </row>
    <row r="1009" spans="2:2" s="126" customFormat="1" ht="12.75">
      <c r="B1009" s="144"/>
    </row>
    <row r="1010" spans="2:2" s="126" customFormat="1" ht="12.75">
      <c r="B1010" s="144"/>
    </row>
    <row r="1011" spans="2:2" s="126" customFormat="1" ht="12.75">
      <c r="B1011" s="144"/>
    </row>
    <row r="1012" spans="2:2" s="126" customFormat="1" ht="12.75">
      <c r="B1012" s="144"/>
    </row>
    <row r="1013" spans="2:2" s="126" customFormat="1" ht="12.75">
      <c r="B1013" s="144"/>
    </row>
    <row r="1014" spans="2:2" s="126" customFormat="1" ht="12.75">
      <c r="B1014" s="144"/>
    </row>
    <row r="1015" spans="2:2" s="126" customFormat="1" ht="12.75">
      <c r="B1015" s="144"/>
    </row>
    <row r="1016" spans="2:2" s="126" customFormat="1" ht="12.75">
      <c r="B1016" s="144"/>
    </row>
    <row r="1017" spans="2:2" s="126" customFormat="1" ht="12.75">
      <c r="B1017" s="144"/>
    </row>
    <row r="1018" spans="2:2" s="126" customFormat="1" ht="12.75">
      <c r="B1018" s="144"/>
    </row>
    <row r="1019" spans="2:2" s="126" customFormat="1" ht="12.75">
      <c r="B1019" s="144"/>
    </row>
    <row r="1020" spans="2:2" s="126" customFormat="1" ht="12.75">
      <c r="B1020" s="144"/>
    </row>
    <row r="1021" spans="2:2" s="126" customFormat="1" ht="12.75">
      <c r="B1021" s="144"/>
    </row>
    <row r="1022" spans="2:2" s="126" customFormat="1" ht="12.75">
      <c r="B1022" s="144"/>
    </row>
    <row r="1023" spans="2:2" s="126" customFormat="1" ht="12.75">
      <c r="B1023" s="144"/>
    </row>
    <row r="1024" spans="2:2" s="126" customFormat="1" ht="12.75">
      <c r="B1024" s="144"/>
    </row>
    <row r="1025" spans="2:2" s="126" customFormat="1" ht="12.75">
      <c r="B1025" s="144"/>
    </row>
    <row r="1026" spans="2:2" s="126" customFormat="1" ht="12.75">
      <c r="B1026" s="144"/>
    </row>
    <row r="1027" spans="2:2" s="126" customFormat="1" ht="12.75">
      <c r="B1027" s="144"/>
    </row>
    <row r="1028" spans="2:2" s="126" customFormat="1" ht="12.75">
      <c r="B1028" s="144"/>
    </row>
    <row r="1029" spans="2:2" s="126" customFormat="1" ht="12.75">
      <c r="B1029" s="144"/>
    </row>
    <row r="1030" spans="2:2" s="126" customFormat="1" ht="12.75">
      <c r="B1030" s="144"/>
    </row>
    <row r="1031" spans="2:2" s="126" customFormat="1" ht="12.75">
      <c r="B1031" s="144"/>
    </row>
    <row r="1032" spans="2:2" s="126" customFormat="1" ht="12.75">
      <c r="B1032" s="144"/>
    </row>
    <row r="1033" spans="2:2" s="126" customFormat="1" ht="12.75">
      <c r="B1033" s="144"/>
    </row>
    <row r="1034" spans="2:2" s="126" customFormat="1" ht="12.75">
      <c r="B1034" s="144"/>
    </row>
    <row r="1035" spans="2:2" s="126" customFormat="1" ht="12.75">
      <c r="B1035" s="144"/>
    </row>
    <row r="1036" spans="2:2" s="126" customFormat="1" ht="12.75">
      <c r="B1036" s="144"/>
    </row>
    <row r="1037" spans="2:2" s="126" customFormat="1" ht="12.75">
      <c r="B1037" s="144"/>
    </row>
    <row r="1038" spans="2:2" s="126" customFormat="1" ht="12.75">
      <c r="B1038" s="144"/>
    </row>
    <row r="1039" spans="2:2" s="126" customFormat="1" ht="12.75">
      <c r="B1039" s="144"/>
    </row>
    <row r="1040" spans="2:2" s="126" customFormat="1" ht="12.75">
      <c r="B1040" s="144"/>
    </row>
    <row r="1041" spans="2:2" s="126" customFormat="1" ht="12.75">
      <c r="B1041" s="144"/>
    </row>
    <row r="1042" spans="2:2" s="126" customFormat="1" ht="12.75">
      <c r="B1042" s="144"/>
    </row>
    <row r="1043" spans="2:2" s="126" customFormat="1" ht="12.75">
      <c r="B1043" s="144"/>
    </row>
    <row r="1044" spans="2:2" s="126" customFormat="1" ht="12.75">
      <c r="B1044" s="144"/>
    </row>
    <row r="1045" spans="2:2" s="126" customFormat="1" ht="12.75">
      <c r="B1045" s="144"/>
    </row>
    <row r="1046" spans="2:2" s="126" customFormat="1" ht="12.75">
      <c r="B1046" s="144"/>
    </row>
    <row r="1047" spans="2:2" s="126" customFormat="1" ht="12.75">
      <c r="B1047" s="144"/>
    </row>
    <row r="1048" spans="2:2" s="126" customFormat="1" ht="12.75">
      <c r="B1048" s="144"/>
    </row>
    <row r="1049" spans="2:2" s="126" customFormat="1" ht="12.75">
      <c r="B1049" s="144"/>
    </row>
    <row r="1050" spans="2:2" s="126" customFormat="1" ht="12.75">
      <c r="B1050" s="144"/>
    </row>
    <row r="1051" spans="2:2" s="126" customFormat="1" ht="12.75">
      <c r="B1051" s="144"/>
    </row>
    <row r="1052" spans="2:2" s="126" customFormat="1" ht="12.75">
      <c r="B1052" s="144"/>
    </row>
    <row r="1053" spans="2:2" s="126" customFormat="1" ht="12.75">
      <c r="B1053" s="144"/>
    </row>
    <row r="1054" spans="2:2" s="126" customFormat="1" ht="12.75">
      <c r="B1054" s="144"/>
    </row>
    <row r="1055" spans="2:2" s="126" customFormat="1" ht="12.75">
      <c r="B1055" s="144"/>
    </row>
    <row r="1056" spans="2:2" s="126" customFormat="1" ht="12.75">
      <c r="B1056" s="144"/>
    </row>
    <row r="1057" spans="2:2" s="126" customFormat="1" ht="12.75">
      <c r="B1057" s="144"/>
    </row>
    <row r="1058" spans="2:2" s="126" customFormat="1" ht="12.75">
      <c r="B1058" s="144"/>
    </row>
    <row r="1059" spans="2:2" s="126" customFormat="1" ht="12.75">
      <c r="B1059" s="144"/>
    </row>
    <row r="1060" spans="2:2" s="126" customFormat="1" ht="12.75">
      <c r="B1060" s="144"/>
    </row>
    <row r="1061" spans="2:2" s="126" customFormat="1" ht="12.75">
      <c r="B1061" s="144"/>
    </row>
    <row r="1062" spans="2:2" s="126" customFormat="1" ht="12.75">
      <c r="B1062" s="144"/>
    </row>
    <row r="1063" spans="2:2" s="126" customFormat="1" ht="12.75">
      <c r="B1063" s="144"/>
    </row>
    <row r="1064" spans="2:2" s="126" customFormat="1" ht="12.75">
      <c r="B1064" s="144"/>
    </row>
    <row r="1065" spans="2:2" s="126" customFormat="1" ht="12.75">
      <c r="B1065" s="144"/>
    </row>
    <row r="1066" spans="2:2" s="126" customFormat="1" ht="12.75">
      <c r="B1066" s="144"/>
    </row>
    <row r="1067" spans="2:2" s="126" customFormat="1" ht="12.75">
      <c r="B1067" s="144"/>
    </row>
    <row r="1068" spans="2:2" s="126" customFormat="1" ht="12.75">
      <c r="B1068" s="144"/>
    </row>
    <row r="1069" spans="2:2" s="126" customFormat="1" ht="12.75">
      <c r="B1069" s="144"/>
    </row>
    <row r="1070" spans="2:2" s="126" customFormat="1" ht="12.75">
      <c r="B1070" s="144"/>
    </row>
    <row r="1071" spans="2:2" s="126" customFormat="1" ht="12.75">
      <c r="B1071" s="144"/>
    </row>
    <row r="1072" spans="2:2" s="126" customFormat="1" ht="12.75">
      <c r="B1072" s="144"/>
    </row>
    <row r="1073" spans="2:2" s="126" customFormat="1" ht="12.75">
      <c r="B1073" s="144"/>
    </row>
    <row r="1074" spans="2:2" s="126" customFormat="1" ht="12.75">
      <c r="B1074" s="144"/>
    </row>
    <row r="1075" spans="2:2" s="126" customFormat="1" ht="12.75">
      <c r="B1075" s="144"/>
    </row>
    <row r="1076" spans="2:2" s="126" customFormat="1" ht="12.75">
      <c r="B1076" s="144"/>
    </row>
    <row r="1077" spans="2:2" s="126" customFormat="1" ht="12.75">
      <c r="B1077" s="144"/>
    </row>
    <row r="1078" spans="2:2" s="126" customFormat="1" ht="12.75">
      <c r="B1078" s="144"/>
    </row>
    <row r="1079" spans="2:2" s="126" customFormat="1" ht="12.75">
      <c r="B1079" s="144"/>
    </row>
    <row r="1080" spans="2:2" s="126" customFormat="1" ht="12.75">
      <c r="B1080" s="144"/>
    </row>
    <row r="1081" spans="2:2" s="126" customFormat="1" ht="12.75">
      <c r="B1081" s="144"/>
    </row>
    <row r="1082" spans="2:2" s="126" customFormat="1" ht="12.75">
      <c r="B1082" s="144"/>
    </row>
    <row r="1083" spans="2:2" s="126" customFormat="1" ht="12.75">
      <c r="B1083" s="144"/>
    </row>
    <row r="1084" spans="2:2" s="126" customFormat="1" ht="12.75">
      <c r="B1084" s="144"/>
    </row>
    <row r="1085" spans="2:2" s="126" customFormat="1" ht="12.75">
      <c r="B1085" s="144"/>
    </row>
    <row r="1086" spans="2:2" s="126" customFormat="1" ht="12.75">
      <c r="B1086" s="144"/>
    </row>
    <row r="1087" spans="2:2" s="126" customFormat="1" ht="12.75">
      <c r="B1087" s="144"/>
    </row>
    <row r="1088" spans="2:2" s="126" customFormat="1" ht="12.75">
      <c r="B1088" s="144"/>
    </row>
    <row r="1089" spans="2:2" s="126" customFormat="1" ht="12.75">
      <c r="B1089" s="144"/>
    </row>
    <row r="1090" spans="2:2" s="126" customFormat="1" ht="12.75">
      <c r="B1090" s="144"/>
    </row>
    <row r="1091" spans="2:2" s="126" customFormat="1" ht="12.75">
      <c r="B1091" s="144"/>
    </row>
    <row r="1092" spans="2:2" s="126" customFormat="1" ht="12.75">
      <c r="B1092" s="144"/>
    </row>
    <row r="1093" spans="2:2" s="126" customFormat="1" ht="12.75">
      <c r="B1093" s="144"/>
    </row>
    <row r="1094" spans="2:2" s="126" customFormat="1" ht="12.75">
      <c r="B1094" s="144"/>
    </row>
    <row r="1095" spans="2:2" s="126" customFormat="1" ht="12.75">
      <c r="B1095" s="144"/>
    </row>
    <row r="1096" spans="2:2" s="126" customFormat="1" ht="12.75">
      <c r="B1096" s="144"/>
    </row>
    <row r="1097" spans="2:2" s="126" customFormat="1" ht="12.75">
      <c r="B1097" s="144"/>
    </row>
    <row r="1098" spans="2:2" s="126" customFormat="1" ht="12.75">
      <c r="B1098" s="144"/>
    </row>
    <row r="1099" spans="2:2" s="126" customFormat="1" ht="12.75">
      <c r="B1099" s="144"/>
    </row>
    <row r="1100" spans="2:2" s="126" customFormat="1" ht="12.75">
      <c r="B1100" s="144"/>
    </row>
    <row r="1101" spans="2:2" s="126" customFormat="1" ht="12.75">
      <c r="B1101" s="144"/>
    </row>
    <row r="1102" spans="2:2" s="126" customFormat="1" ht="12.75">
      <c r="B1102" s="144"/>
    </row>
    <row r="1103" spans="2:2" s="126" customFormat="1" ht="12.75">
      <c r="B1103" s="144"/>
    </row>
    <row r="1104" spans="2:2" s="126" customFormat="1" ht="12.75">
      <c r="B1104" s="144"/>
    </row>
    <row r="1105" spans="2:2" s="126" customFormat="1" ht="12.75">
      <c r="B1105" s="144"/>
    </row>
    <row r="1106" spans="2:2" s="126" customFormat="1" ht="12.75">
      <c r="B1106" s="144"/>
    </row>
    <row r="1107" spans="2:2" s="126" customFormat="1" ht="12.75">
      <c r="B1107" s="144"/>
    </row>
    <row r="1108" spans="2:2" s="126" customFormat="1" ht="12.75">
      <c r="B1108" s="144"/>
    </row>
    <row r="1109" spans="2:2" s="126" customFormat="1" ht="12.75">
      <c r="B1109" s="144"/>
    </row>
    <row r="1110" spans="2:2" s="126" customFormat="1" ht="12.75">
      <c r="B1110" s="144"/>
    </row>
    <row r="1111" spans="2:2" s="126" customFormat="1" ht="12.75">
      <c r="B1111" s="144"/>
    </row>
    <row r="1112" spans="2:2" s="126" customFormat="1" ht="12.75">
      <c r="B1112" s="144"/>
    </row>
    <row r="1113" spans="2:2" s="126" customFormat="1" ht="12.75">
      <c r="B1113" s="144"/>
    </row>
    <row r="1114" spans="2:2" s="126" customFormat="1" ht="12.75">
      <c r="B1114" s="144"/>
    </row>
    <row r="1115" spans="2:2" s="126" customFormat="1" ht="12.75">
      <c r="B1115" s="144"/>
    </row>
    <row r="1116" spans="2:2" s="126" customFormat="1" ht="12.75">
      <c r="B1116" s="144"/>
    </row>
    <row r="1117" spans="2:2" s="126" customFormat="1" ht="12.75">
      <c r="B1117" s="144"/>
    </row>
    <row r="1118" spans="2:2" s="126" customFormat="1" ht="12.75">
      <c r="B1118" s="144"/>
    </row>
    <row r="1119" spans="2:2" s="126" customFormat="1" ht="12.75">
      <c r="B1119" s="144"/>
    </row>
    <row r="1120" spans="2:2" s="126" customFormat="1" ht="12.75">
      <c r="B1120" s="144"/>
    </row>
    <row r="1121" spans="2:2" s="126" customFormat="1" ht="12.75">
      <c r="B1121" s="144"/>
    </row>
    <row r="1122" spans="2:2" s="126" customFormat="1" ht="12.75">
      <c r="B1122" s="144"/>
    </row>
    <row r="1123" spans="2:2" s="126" customFormat="1" ht="12.75">
      <c r="B1123" s="144"/>
    </row>
    <row r="1124" spans="2:2" s="126" customFormat="1" ht="12.75">
      <c r="B1124" s="144"/>
    </row>
    <row r="1125" spans="2:2" s="126" customFormat="1" ht="12.75">
      <c r="B1125" s="144"/>
    </row>
    <row r="1126" spans="2:2" s="126" customFormat="1" ht="12.75">
      <c r="B1126" s="144"/>
    </row>
    <row r="1127" spans="2:2" s="126" customFormat="1" ht="12.75">
      <c r="B1127" s="144"/>
    </row>
    <row r="1128" spans="2:2" s="126" customFormat="1" ht="12.75">
      <c r="B1128" s="144"/>
    </row>
    <row r="1129" spans="2:2" s="126" customFormat="1" ht="12.75">
      <c r="B1129" s="144"/>
    </row>
    <row r="1130" spans="2:2" s="126" customFormat="1" ht="12.75">
      <c r="B1130" s="144"/>
    </row>
    <row r="1131" spans="2:2" s="126" customFormat="1" ht="12.75">
      <c r="B1131" s="144"/>
    </row>
    <row r="1132" spans="2:2" s="126" customFormat="1" ht="12.75">
      <c r="B1132" s="144"/>
    </row>
    <row r="1133" spans="2:2" s="126" customFormat="1" ht="12.75">
      <c r="B1133" s="144"/>
    </row>
    <row r="1134" spans="2:2" s="126" customFormat="1" ht="12.75">
      <c r="B1134" s="144"/>
    </row>
    <row r="1135" spans="2:2" s="126" customFormat="1" ht="12.75">
      <c r="B1135" s="144"/>
    </row>
    <row r="1136" spans="2:2" s="126" customFormat="1" ht="12.75">
      <c r="B1136" s="144"/>
    </row>
    <row r="1137" spans="2:2" s="126" customFormat="1" ht="12.75">
      <c r="B1137" s="144"/>
    </row>
    <row r="1138" spans="2:2" s="126" customFormat="1" ht="12.75">
      <c r="B1138" s="144"/>
    </row>
    <row r="1139" spans="2:2" s="126" customFormat="1" ht="12.75">
      <c r="B1139" s="144"/>
    </row>
    <row r="1140" spans="2:2" s="126" customFormat="1" ht="12.75">
      <c r="B1140" s="144"/>
    </row>
    <row r="1141" spans="2:2" s="126" customFormat="1" ht="12.75">
      <c r="B1141" s="144"/>
    </row>
    <row r="1142" spans="2:2" s="126" customFormat="1" ht="12.75">
      <c r="B1142" s="144"/>
    </row>
    <row r="1143" spans="2:2" s="126" customFormat="1" ht="12.75">
      <c r="B1143" s="144"/>
    </row>
    <row r="1144" spans="2:2" s="126" customFormat="1" ht="12.75">
      <c r="B1144" s="144"/>
    </row>
    <row r="1145" spans="2:2" s="126" customFormat="1" ht="12.75">
      <c r="B1145" s="144"/>
    </row>
    <row r="1146" spans="2:2" s="126" customFormat="1" ht="12.75">
      <c r="B1146" s="144"/>
    </row>
    <row r="1147" spans="2:2" s="126" customFormat="1" ht="12.75">
      <c r="B1147" s="144"/>
    </row>
    <row r="1148" spans="2:2" s="126" customFormat="1" ht="12.75">
      <c r="B1148" s="144"/>
    </row>
    <row r="1149" spans="2:2" s="126" customFormat="1" ht="12.75">
      <c r="B1149" s="144"/>
    </row>
    <row r="1150" spans="2:2" s="126" customFormat="1" ht="12.75">
      <c r="B1150" s="144"/>
    </row>
    <row r="1151" spans="2:2" s="126" customFormat="1" ht="12.75">
      <c r="B1151" s="144"/>
    </row>
    <row r="1152" spans="2:2" s="126" customFormat="1" ht="12.75">
      <c r="B1152" s="144"/>
    </row>
    <row r="1153" spans="2:2" s="126" customFormat="1" ht="12.75">
      <c r="B1153" s="144"/>
    </row>
    <row r="1154" spans="2:2" s="126" customFormat="1" ht="12.75">
      <c r="B1154" s="144"/>
    </row>
    <row r="1155" spans="2:2" s="126" customFormat="1" ht="12.75">
      <c r="B1155" s="144"/>
    </row>
    <row r="1156" spans="2:2" s="126" customFormat="1" ht="12.75">
      <c r="B1156" s="144"/>
    </row>
    <row r="1157" spans="2:2" s="126" customFormat="1" ht="12.75">
      <c r="B1157" s="144"/>
    </row>
    <row r="1158" spans="2:2" s="126" customFormat="1" ht="12.75">
      <c r="B1158" s="144"/>
    </row>
    <row r="1159" spans="2:2" s="126" customFormat="1" ht="12.75">
      <c r="B1159" s="144"/>
    </row>
    <row r="1160" spans="2:2" s="126" customFormat="1" ht="12.75">
      <c r="B1160" s="144"/>
    </row>
    <row r="1161" spans="2:2" s="126" customFormat="1" ht="12.75">
      <c r="B1161" s="144"/>
    </row>
    <row r="1162" spans="2:2" s="126" customFormat="1" ht="12.75">
      <c r="B1162" s="144"/>
    </row>
    <row r="1163" spans="2:2" s="126" customFormat="1" ht="12.75">
      <c r="B1163" s="144"/>
    </row>
    <row r="1164" spans="2:2" s="126" customFormat="1" ht="12.75">
      <c r="B1164" s="144"/>
    </row>
    <row r="1165" spans="2:2" s="126" customFormat="1" ht="12.75">
      <c r="B1165" s="144"/>
    </row>
    <row r="1166" spans="2:2" s="126" customFormat="1" ht="12.75">
      <c r="B1166" s="144"/>
    </row>
    <row r="1167" spans="2:2" s="126" customFormat="1" ht="12.75">
      <c r="B1167" s="144"/>
    </row>
    <row r="1168" spans="2:2" s="126" customFormat="1" ht="12.75">
      <c r="B1168" s="144"/>
    </row>
    <row r="1169" spans="2:13" s="126" customFormat="1" ht="12.75">
      <c r="B1169" s="144"/>
    </row>
    <row r="1170" spans="2:13" s="126" customFormat="1" ht="12.75">
      <c r="B1170" s="144"/>
    </row>
    <row r="1171" spans="2:13" s="126" customFormat="1" ht="12.75">
      <c r="B1171" s="144"/>
    </row>
    <row r="1172" spans="2:13" s="126" customFormat="1" ht="12.75">
      <c r="B1172" s="144"/>
    </row>
    <row r="1173" spans="2:13" s="126" customFormat="1">
      <c r="B1173" s="144"/>
      <c r="M1173" s="151"/>
    </row>
    <row r="1174" spans="2:13" s="126" customFormat="1">
      <c r="B1174" s="144"/>
      <c r="M1174" s="151"/>
    </row>
    <row r="1175" spans="2:13" s="126" customFormat="1">
      <c r="B1175" s="144"/>
      <c r="M1175" s="151"/>
    </row>
    <row r="1176" spans="2:13" s="126" customFormat="1">
      <c r="B1176" s="144"/>
      <c r="M1176" s="151"/>
    </row>
    <row r="1177" spans="2:13" s="126" customFormat="1">
      <c r="B1177" s="144"/>
      <c r="M1177" s="151"/>
    </row>
    <row r="1178" spans="2:13" s="126" customFormat="1">
      <c r="B1178" s="144"/>
      <c r="M1178" s="151"/>
    </row>
    <row r="1179" spans="2:13" s="126" customFormat="1">
      <c r="B1179" s="144"/>
      <c r="M1179" s="151"/>
    </row>
    <row r="1180" spans="2:13" s="126" customFormat="1">
      <c r="B1180" s="144"/>
      <c r="M1180" s="151"/>
    </row>
    <row r="1181" spans="2:13" s="126" customFormat="1">
      <c r="B1181" s="144"/>
      <c r="M1181" s="151"/>
    </row>
    <row r="1182" spans="2:13" s="126" customFormat="1">
      <c r="B1182" s="144"/>
      <c r="M1182" s="151"/>
    </row>
    <row r="1183" spans="2:13" s="126" customFormat="1">
      <c r="B1183" s="144"/>
      <c r="M1183" s="151"/>
    </row>
    <row r="1184" spans="2:13" s="126" customFormat="1">
      <c r="B1184" s="144"/>
      <c r="M1184" s="151"/>
    </row>
    <row r="1185" spans="2:13" s="126" customFormat="1">
      <c r="B1185" s="144"/>
      <c r="M1185" s="151"/>
    </row>
    <row r="1186" spans="2:13" s="126" customFormat="1">
      <c r="B1186" s="144"/>
      <c r="M1186" s="151"/>
    </row>
    <row r="1187" spans="2:13" s="126" customFormat="1">
      <c r="B1187" s="144"/>
      <c r="M1187" s="151"/>
    </row>
    <row r="1188" spans="2:13" s="126" customFormat="1">
      <c r="B1188" s="144"/>
      <c r="M1188" s="151"/>
    </row>
    <row r="1189" spans="2:13" s="126" customFormat="1">
      <c r="B1189" s="144"/>
      <c r="M1189" s="151"/>
    </row>
    <row r="1190" spans="2:13" s="126" customFormat="1">
      <c r="B1190" s="144"/>
      <c r="M1190" s="151"/>
    </row>
    <row r="1191" spans="2:13" s="126" customFormat="1">
      <c r="B1191" s="144"/>
      <c r="M1191" s="151"/>
    </row>
    <row r="1192" spans="2:13" s="126" customFormat="1">
      <c r="B1192" s="144"/>
      <c r="M1192" s="151"/>
    </row>
    <row r="1193" spans="2:13" s="126" customFormat="1">
      <c r="B1193" s="144"/>
      <c r="M1193" s="151"/>
    </row>
    <row r="1194" spans="2:13" s="126" customFormat="1">
      <c r="B1194" s="144"/>
      <c r="M1194" s="151"/>
    </row>
    <row r="1195" spans="2:13" s="126" customFormat="1">
      <c r="B1195" s="144"/>
      <c r="M1195" s="151"/>
    </row>
    <row r="1196" spans="2:13" s="126" customFormat="1">
      <c r="B1196" s="144"/>
      <c r="M1196" s="151"/>
    </row>
    <row r="1197" spans="2:13" s="126" customFormat="1">
      <c r="B1197" s="144"/>
      <c r="M1197" s="151"/>
    </row>
    <row r="1198" spans="2:13" s="126" customFormat="1">
      <c r="B1198" s="144"/>
      <c r="M1198" s="151"/>
    </row>
    <row r="1199" spans="2:13" s="126" customFormat="1">
      <c r="B1199" s="144"/>
      <c r="M1199" s="151"/>
    </row>
    <row r="1200" spans="2:13" s="126" customFormat="1">
      <c r="B1200" s="144"/>
      <c r="M1200" s="151"/>
    </row>
    <row r="1201" spans="2:13" s="126" customFormat="1">
      <c r="B1201" s="144"/>
      <c r="M1201" s="151"/>
    </row>
    <row r="1202" spans="2:13" s="126" customFormat="1">
      <c r="B1202" s="144"/>
      <c r="M1202" s="151"/>
    </row>
    <row r="1203" spans="2:13" s="126" customFormat="1">
      <c r="B1203" s="144"/>
      <c r="M1203" s="151"/>
    </row>
    <row r="1204" spans="2:13" s="126" customFormat="1">
      <c r="B1204" s="144"/>
      <c r="M1204" s="151"/>
    </row>
    <row r="1205" spans="2:13" s="126" customFormat="1">
      <c r="B1205" s="144"/>
      <c r="M1205" s="151"/>
    </row>
    <row r="1206" spans="2:13" s="126" customFormat="1">
      <c r="B1206" s="144"/>
      <c r="M1206" s="151"/>
    </row>
    <row r="1207" spans="2:13" s="126" customFormat="1">
      <c r="B1207" s="144"/>
      <c r="M1207" s="151"/>
    </row>
    <row r="1208" spans="2:13" s="126" customFormat="1">
      <c r="B1208" s="144"/>
      <c r="M1208" s="151"/>
    </row>
    <row r="1209" spans="2:13" s="126" customFormat="1">
      <c r="B1209" s="144"/>
      <c r="M1209" s="151"/>
    </row>
    <row r="1210" spans="2:13" s="126" customFormat="1">
      <c r="B1210" s="144"/>
      <c r="M1210" s="151"/>
    </row>
    <row r="1211" spans="2:13" s="126" customFormat="1">
      <c r="B1211" s="144"/>
      <c r="M1211" s="151"/>
    </row>
    <row r="1212" spans="2:13" s="126" customFormat="1">
      <c r="B1212" s="144"/>
      <c r="M1212" s="151"/>
    </row>
    <row r="1213" spans="2:13" s="126" customFormat="1">
      <c r="B1213" s="144"/>
      <c r="M1213" s="151"/>
    </row>
    <row r="1214" spans="2:13" s="126" customFormat="1">
      <c r="B1214" s="144"/>
      <c r="M1214" s="151"/>
    </row>
    <row r="1215" spans="2:13" s="126" customFormat="1">
      <c r="B1215" s="144"/>
      <c r="M1215" s="151"/>
    </row>
    <row r="1216" spans="2:13" s="126" customFormat="1">
      <c r="B1216" s="144"/>
      <c r="M1216" s="151"/>
    </row>
    <row r="1217" spans="2:13" s="126" customFormat="1">
      <c r="B1217" s="144"/>
      <c r="M1217" s="151"/>
    </row>
    <row r="1218" spans="2:13" s="126" customFormat="1">
      <c r="B1218" s="144"/>
      <c r="M1218" s="151"/>
    </row>
    <row r="1219" spans="2:13" s="126" customFormat="1">
      <c r="B1219" s="144"/>
      <c r="M1219" s="151"/>
    </row>
    <row r="1220" spans="2:13" s="126" customFormat="1">
      <c r="B1220" s="144"/>
      <c r="M1220" s="151"/>
    </row>
    <row r="1221" spans="2:13" s="126" customFormat="1">
      <c r="B1221" s="144"/>
      <c r="M1221" s="151"/>
    </row>
    <row r="1222" spans="2:13" s="126" customFormat="1">
      <c r="B1222" s="144"/>
      <c r="M1222" s="151"/>
    </row>
    <row r="1223" spans="2:13" s="126" customFormat="1">
      <c r="B1223" s="144"/>
      <c r="M1223" s="151"/>
    </row>
    <row r="1224" spans="2:13" s="126" customFormat="1">
      <c r="B1224" s="144"/>
      <c r="M1224" s="151"/>
    </row>
    <row r="1225" spans="2:13" s="126" customFormat="1">
      <c r="B1225" s="144"/>
      <c r="M1225" s="151"/>
    </row>
    <row r="1226" spans="2:13" s="126" customFormat="1">
      <c r="B1226" s="144"/>
      <c r="M1226" s="151"/>
    </row>
    <row r="1227" spans="2:13" s="126" customFormat="1">
      <c r="B1227" s="144"/>
      <c r="M1227" s="151"/>
    </row>
    <row r="1228" spans="2:13" s="126" customFormat="1">
      <c r="B1228" s="144"/>
      <c r="M1228" s="151"/>
    </row>
    <row r="1229" spans="2:13" s="126" customFormat="1">
      <c r="B1229" s="144"/>
      <c r="M1229" s="151"/>
    </row>
    <row r="1230" spans="2:13" s="126" customFormat="1">
      <c r="B1230" s="144"/>
      <c r="M1230" s="151"/>
    </row>
    <row r="1231" spans="2:13" s="126" customFormat="1">
      <c r="B1231" s="144"/>
      <c r="M1231" s="151"/>
    </row>
    <row r="1232" spans="2:13" s="126" customFormat="1">
      <c r="B1232" s="144"/>
      <c r="M1232" s="151"/>
    </row>
    <row r="1233" spans="2:13" s="126" customFormat="1">
      <c r="B1233" s="144"/>
      <c r="M1233" s="151"/>
    </row>
    <row r="1234" spans="2:13" s="126" customFormat="1">
      <c r="B1234" s="144"/>
      <c r="M1234" s="151"/>
    </row>
    <row r="1235" spans="2:13" s="126" customFormat="1">
      <c r="B1235" s="144"/>
      <c r="M1235" s="151"/>
    </row>
    <row r="1236" spans="2:13" s="126" customFormat="1">
      <c r="B1236" s="144"/>
      <c r="M1236" s="151"/>
    </row>
    <row r="1237" spans="2:13" s="126" customFormat="1">
      <c r="B1237" s="144"/>
      <c r="M1237" s="151"/>
    </row>
    <row r="1238" spans="2:13" s="126" customFormat="1">
      <c r="B1238" s="144"/>
      <c r="M1238" s="151"/>
    </row>
    <row r="1239" spans="2:13" s="126" customFormat="1">
      <c r="B1239" s="144"/>
      <c r="M1239" s="151"/>
    </row>
    <row r="1240" spans="2:13" s="126" customFormat="1">
      <c r="B1240" s="144"/>
      <c r="M1240" s="151"/>
    </row>
    <row r="1241" spans="2:13" s="126" customFormat="1">
      <c r="B1241" s="144"/>
      <c r="M1241" s="151"/>
    </row>
    <row r="1242" spans="2:13" s="126" customFormat="1">
      <c r="B1242" s="144"/>
      <c r="M1242" s="151"/>
    </row>
    <row r="1243" spans="2:13" s="126" customFormat="1">
      <c r="B1243" s="144"/>
      <c r="M1243" s="151"/>
    </row>
    <row r="1244" spans="2:13" s="126" customFormat="1">
      <c r="B1244" s="144"/>
      <c r="M1244" s="151"/>
    </row>
    <row r="1245" spans="2:13" s="126" customFormat="1">
      <c r="B1245" s="144"/>
      <c r="M1245" s="151"/>
    </row>
    <row r="1246" spans="2:13" s="126" customFormat="1">
      <c r="B1246" s="144"/>
      <c r="M1246" s="151"/>
    </row>
    <row r="1247" spans="2:13" s="126" customFormat="1">
      <c r="B1247" s="144"/>
      <c r="M1247" s="151"/>
    </row>
    <row r="1248" spans="2:13" s="126" customFormat="1">
      <c r="B1248" s="144"/>
      <c r="M1248" s="151"/>
    </row>
    <row r="1249" spans="2:13" s="126" customFormat="1">
      <c r="B1249" s="144"/>
      <c r="M1249" s="151"/>
    </row>
    <row r="1250" spans="2:13" s="126" customFormat="1">
      <c r="B1250" s="144"/>
      <c r="M1250" s="151"/>
    </row>
    <row r="1251" spans="2:13" s="126" customFormat="1">
      <c r="B1251" s="144"/>
      <c r="M1251" s="151"/>
    </row>
    <row r="1252" spans="2:13" s="126" customFormat="1">
      <c r="B1252" s="144"/>
      <c r="M1252" s="151"/>
    </row>
    <row r="1253" spans="2:13" s="126" customFormat="1">
      <c r="B1253" s="144"/>
      <c r="M1253" s="151"/>
    </row>
    <row r="1254" spans="2:13" s="126" customFormat="1">
      <c r="B1254" s="144"/>
      <c r="M1254" s="151"/>
    </row>
    <row r="1255" spans="2:13" s="126" customFormat="1">
      <c r="B1255" s="144"/>
      <c r="M1255" s="151"/>
    </row>
    <row r="1256" spans="2:13" s="126" customFormat="1">
      <c r="B1256" s="144"/>
      <c r="M1256" s="151"/>
    </row>
    <row r="1257" spans="2:13" s="126" customFormat="1">
      <c r="B1257" s="144"/>
      <c r="M1257" s="151"/>
    </row>
    <row r="1258" spans="2:13" s="126" customFormat="1">
      <c r="B1258" s="144"/>
      <c r="M1258" s="151"/>
    </row>
    <row r="1259" spans="2:13" s="126" customFormat="1">
      <c r="B1259" s="144"/>
      <c r="M1259" s="151"/>
    </row>
    <row r="1260" spans="2:13" s="126" customFormat="1">
      <c r="B1260" s="144"/>
      <c r="M1260" s="151"/>
    </row>
    <row r="1261" spans="2:13" s="126" customFormat="1">
      <c r="B1261" s="144"/>
      <c r="M1261" s="151"/>
    </row>
    <row r="1262" spans="2:13" s="126" customFormat="1">
      <c r="B1262" s="144"/>
      <c r="M1262" s="151"/>
    </row>
    <row r="1263" spans="2:13" s="126" customFormat="1">
      <c r="B1263" s="144"/>
      <c r="M1263" s="151"/>
    </row>
    <row r="1264" spans="2:13" s="126" customFormat="1">
      <c r="B1264" s="144"/>
      <c r="M1264" s="151"/>
    </row>
    <row r="1265" spans="2:13" s="126" customFormat="1">
      <c r="B1265" s="144"/>
      <c r="M1265" s="151"/>
    </row>
    <row r="1266" spans="2:13" s="126" customFormat="1">
      <c r="B1266" s="144"/>
      <c r="M1266" s="151"/>
    </row>
    <row r="1267" spans="2:13" s="126" customFormat="1">
      <c r="B1267" s="144"/>
      <c r="M1267" s="151"/>
    </row>
    <row r="1268" spans="2:13" s="126" customFormat="1">
      <c r="B1268" s="144"/>
      <c r="M1268" s="151"/>
    </row>
    <row r="1269" spans="2:13" s="126" customFormat="1">
      <c r="B1269" s="144"/>
      <c r="M1269" s="151"/>
    </row>
    <row r="1270" spans="2:13" s="126" customFormat="1">
      <c r="B1270" s="144"/>
      <c r="M1270" s="151"/>
    </row>
    <row r="1271" spans="2:13" s="126" customFormat="1">
      <c r="B1271" s="144"/>
      <c r="M1271" s="151"/>
    </row>
    <row r="1272" spans="2:13" s="126" customFormat="1">
      <c r="B1272" s="144"/>
      <c r="M1272" s="151"/>
    </row>
    <row r="1273" spans="2:13" s="126" customFormat="1">
      <c r="B1273" s="144"/>
      <c r="M1273" s="151"/>
    </row>
    <row r="1274" spans="2:13" s="126" customFormat="1">
      <c r="B1274" s="144"/>
      <c r="M1274" s="151"/>
    </row>
    <row r="1275" spans="2:13" s="126" customFormat="1">
      <c r="B1275" s="144"/>
      <c r="M1275" s="151"/>
    </row>
    <row r="1276" spans="2:13" s="126" customFormat="1">
      <c r="B1276" s="144"/>
      <c r="M1276" s="151"/>
    </row>
    <row r="1277" spans="2:13" s="126" customFormat="1">
      <c r="B1277" s="144"/>
      <c r="M1277" s="151"/>
    </row>
    <row r="1278" spans="2:13" s="126" customFormat="1">
      <c r="B1278" s="144"/>
      <c r="M1278" s="151"/>
    </row>
    <row r="1279" spans="2:13" s="126" customFormat="1">
      <c r="B1279" s="144"/>
      <c r="M1279" s="151"/>
    </row>
    <row r="1280" spans="2:13" s="126" customFormat="1">
      <c r="B1280" s="144"/>
      <c r="M1280" s="151"/>
    </row>
    <row r="1281" spans="2:13" s="126" customFormat="1">
      <c r="B1281" s="144"/>
      <c r="M1281" s="151"/>
    </row>
    <row r="1282" spans="2:13" s="126" customFormat="1">
      <c r="B1282" s="144"/>
      <c r="M1282" s="151"/>
    </row>
    <row r="1283" spans="2:13" s="126" customFormat="1">
      <c r="B1283" s="144"/>
      <c r="M1283" s="151"/>
    </row>
    <row r="1284" spans="2:13" s="126" customFormat="1">
      <c r="B1284" s="144"/>
      <c r="M1284" s="151"/>
    </row>
    <row r="1285" spans="2:13" s="126" customFormat="1">
      <c r="B1285" s="144"/>
      <c r="M1285" s="151"/>
    </row>
    <row r="1286" spans="2:13" s="126" customFormat="1">
      <c r="B1286" s="144"/>
      <c r="M1286" s="151"/>
    </row>
    <row r="1287" spans="2:13" s="126" customFormat="1">
      <c r="B1287" s="144"/>
      <c r="M1287" s="151"/>
    </row>
    <row r="1288" spans="2:13" s="126" customFormat="1">
      <c r="B1288" s="144"/>
      <c r="M1288" s="151"/>
    </row>
    <row r="1289" spans="2:13" s="126" customFormat="1">
      <c r="B1289" s="144"/>
      <c r="M1289" s="151"/>
    </row>
    <row r="1290" spans="2:13" s="126" customFormat="1">
      <c r="B1290" s="144"/>
      <c r="M1290" s="151"/>
    </row>
    <row r="1291" spans="2:13" s="126" customFormat="1">
      <c r="B1291" s="144"/>
      <c r="M1291" s="151"/>
    </row>
    <row r="1292" spans="2:13" s="126" customFormat="1">
      <c r="B1292" s="144"/>
      <c r="M1292" s="151"/>
    </row>
    <row r="1293" spans="2:13" s="126" customFormat="1">
      <c r="B1293" s="144"/>
      <c r="M1293" s="151"/>
    </row>
    <row r="1294" spans="2:13" s="126" customFormat="1">
      <c r="B1294" s="144"/>
      <c r="M1294" s="151"/>
    </row>
    <row r="1295" spans="2:13" s="126" customFormat="1">
      <c r="B1295" s="144"/>
      <c r="M1295" s="151"/>
    </row>
    <row r="1296" spans="2:13" s="126" customFormat="1">
      <c r="B1296" s="144"/>
      <c r="M1296" s="151"/>
    </row>
    <row r="1297" spans="2:13" s="126" customFormat="1">
      <c r="B1297" s="144"/>
      <c r="M1297" s="151"/>
    </row>
    <row r="1298" spans="2:13" s="126" customFormat="1">
      <c r="B1298" s="144"/>
      <c r="M1298" s="151"/>
    </row>
    <row r="1299" spans="2:13" s="126" customFormat="1">
      <c r="B1299" s="144"/>
      <c r="M1299" s="151"/>
    </row>
    <row r="1300" spans="2:13" s="126" customFormat="1">
      <c r="B1300" s="144"/>
      <c r="M1300" s="151"/>
    </row>
    <row r="1301" spans="2:13" s="126" customFormat="1">
      <c r="B1301" s="144"/>
      <c r="M1301" s="151"/>
    </row>
    <row r="1302" spans="2:13" s="126" customFormat="1">
      <c r="B1302" s="144"/>
      <c r="M1302" s="151"/>
    </row>
    <row r="1303" spans="2:13" s="126" customFormat="1">
      <c r="B1303" s="144"/>
      <c r="M1303" s="151"/>
    </row>
    <row r="1304" spans="2:13" s="126" customFormat="1">
      <c r="B1304" s="144"/>
      <c r="M1304" s="151"/>
    </row>
    <row r="1305" spans="2:13" s="126" customFormat="1">
      <c r="B1305" s="144"/>
      <c r="M1305" s="151"/>
    </row>
    <row r="1306" spans="2:13" s="126" customFormat="1">
      <c r="B1306" s="144"/>
      <c r="M1306" s="151"/>
    </row>
    <row r="1307" spans="2:13" s="126" customFormat="1">
      <c r="B1307" s="144"/>
      <c r="M1307" s="151"/>
    </row>
    <row r="1308" spans="2:13" s="126" customFormat="1">
      <c r="B1308" s="144"/>
      <c r="M1308" s="151"/>
    </row>
    <row r="1309" spans="2:13" s="126" customFormat="1">
      <c r="B1309" s="144"/>
      <c r="M1309" s="151"/>
    </row>
    <row r="1310" spans="2:13" s="126" customFormat="1">
      <c r="B1310" s="144"/>
      <c r="M1310" s="151"/>
    </row>
    <row r="1311" spans="2:13" s="126" customFormat="1">
      <c r="B1311" s="144"/>
      <c r="M1311" s="151"/>
    </row>
    <row r="1312" spans="2:13" s="126" customFormat="1">
      <c r="B1312" s="144"/>
      <c r="M1312" s="151"/>
    </row>
    <row r="1313" spans="2:13" s="126" customFormat="1">
      <c r="B1313" s="144"/>
      <c r="M1313" s="151"/>
    </row>
    <row r="1314" spans="2:13" s="126" customFormat="1">
      <c r="B1314" s="144"/>
      <c r="M1314" s="151"/>
    </row>
    <row r="1315" spans="2:13" s="126" customFormat="1">
      <c r="B1315" s="144"/>
      <c r="M1315" s="151"/>
    </row>
    <row r="1316" spans="2:13" s="126" customFormat="1">
      <c r="B1316" s="144"/>
      <c r="M1316" s="151"/>
    </row>
    <row r="1317" spans="2:13" s="126" customFormat="1">
      <c r="B1317" s="144"/>
      <c r="M1317" s="151"/>
    </row>
    <row r="1318" spans="2:13" s="126" customFormat="1">
      <c r="B1318" s="144"/>
      <c r="M1318" s="151"/>
    </row>
    <row r="1319" spans="2:13" s="126" customFormat="1">
      <c r="B1319" s="144"/>
      <c r="M1319" s="151"/>
    </row>
    <row r="1320" spans="2:13" s="126" customFormat="1">
      <c r="B1320" s="144"/>
      <c r="M1320" s="151"/>
    </row>
    <row r="1321" spans="2:13" s="126" customFormat="1">
      <c r="B1321" s="144"/>
      <c r="M1321" s="151"/>
    </row>
    <row r="1322" spans="2:13" s="126" customFormat="1">
      <c r="B1322" s="144"/>
      <c r="M1322" s="151"/>
    </row>
    <row r="1323" spans="2:13" s="126" customFormat="1">
      <c r="B1323" s="144"/>
      <c r="M1323" s="151"/>
    </row>
    <row r="1324" spans="2:13" s="126" customFormat="1">
      <c r="B1324" s="144"/>
      <c r="M1324" s="151"/>
    </row>
    <row r="1325" spans="2:13" s="126" customFormat="1">
      <c r="B1325" s="144"/>
      <c r="M1325" s="151"/>
    </row>
    <row r="1326" spans="2:13" s="126" customFormat="1">
      <c r="B1326" s="144"/>
      <c r="M1326" s="151"/>
    </row>
    <row r="1327" spans="2:13" s="126" customFormat="1">
      <c r="B1327" s="144"/>
      <c r="M1327" s="151"/>
    </row>
    <row r="1328" spans="2:13" s="126" customFormat="1">
      <c r="B1328" s="144"/>
      <c r="M1328" s="151"/>
    </row>
    <row r="1329" spans="2:13" s="126" customFormat="1">
      <c r="B1329" s="144"/>
      <c r="M1329" s="151"/>
    </row>
    <row r="1330" spans="2:13" s="126" customFormat="1">
      <c r="B1330" s="144"/>
      <c r="M1330" s="151"/>
    </row>
    <row r="1331" spans="2:13" s="126" customFormat="1">
      <c r="B1331" s="144"/>
      <c r="M1331" s="151"/>
    </row>
    <row r="1332" spans="2:13" s="126" customFormat="1">
      <c r="B1332" s="144"/>
      <c r="M1332" s="151"/>
    </row>
    <row r="1333" spans="2:13" s="126" customFormat="1">
      <c r="B1333" s="144"/>
      <c r="M1333" s="151"/>
    </row>
    <row r="1334" spans="2:13" s="126" customFormat="1">
      <c r="B1334" s="144"/>
      <c r="M1334" s="151"/>
    </row>
    <row r="1335" spans="2:13" s="126" customFormat="1">
      <c r="B1335" s="144"/>
      <c r="M1335" s="151"/>
    </row>
    <row r="1336" spans="2:13" s="126" customFormat="1">
      <c r="B1336" s="144"/>
      <c r="M1336" s="151"/>
    </row>
    <row r="1337" spans="2:13" s="126" customFormat="1">
      <c r="B1337" s="144"/>
      <c r="M1337" s="151"/>
    </row>
    <row r="1338" spans="2:13" s="126" customFormat="1">
      <c r="B1338" s="144"/>
      <c r="M1338" s="151"/>
    </row>
    <row r="1339" spans="2:13" s="126" customFormat="1">
      <c r="B1339" s="144"/>
      <c r="M1339" s="151"/>
    </row>
    <row r="1340" spans="2:13" s="126" customFormat="1">
      <c r="B1340" s="144"/>
      <c r="M1340" s="151"/>
    </row>
    <row r="1341" spans="2:13" s="126" customFormat="1">
      <c r="B1341" s="144"/>
      <c r="M1341" s="151"/>
    </row>
    <row r="1342" spans="2:13" s="126" customFormat="1">
      <c r="B1342" s="144"/>
      <c r="M1342" s="151"/>
    </row>
    <row r="1343" spans="2:13" s="126" customFormat="1">
      <c r="B1343" s="144"/>
      <c r="M1343" s="151"/>
    </row>
    <row r="1344" spans="2:13" s="126" customFormat="1">
      <c r="B1344" s="144"/>
      <c r="M1344" s="151"/>
    </row>
    <row r="1345" spans="2:13" s="126" customFormat="1">
      <c r="B1345" s="144"/>
      <c r="M1345" s="151"/>
    </row>
    <row r="1346" spans="2:13" s="126" customFormat="1">
      <c r="B1346" s="144"/>
      <c r="M1346" s="151"/>
    </row>
    <row r="1347" spans="2:13" s="126" customFormat="1">
      <c r="B1347" s="144"/>
      <c r="M1347" s="151"/>
    </row>
    <row r="1348" spans="2:13" s="126" customFormat="1">
      <c r="B1348" s="144"/>
      <c r="M1348" s="151"/>
    </row>
    <row r="1349" spans="2:13" s="126" customFormat="1">
      <c r="B1349" s="144"/>
      <c r="M1349" s="151"/>
    </row>
    <row r="1350" spans="2:13" s="126" customFormat="1">
      <c r="B1350" s="144"/>
      <c r="M1350" s="151"/>
    </row>
    <row r="1351" spans="2:13" s="126" customFormat="1">
      <c r="B1351" s="144"/>
      <c r="M1351" s="151"/>
    </row>
    <row r="1352" spans="2:13" s="126" customFormat="1">
      <c r="B1352" s="144"/>
      <c r="M1352" s="151"/>
    </row>
    <row r="1353" spans="2:13" s="126" customFormat="1">
      <c r="B1353" s="144"/>
      <c r="M1353" s="151"/>
    </row>
    <row r="1354" spans="2:13" s="126" customFormat="1">
      <c r="B1354" s="144"/>
      <c r="M1354" s="151"/>
    </row>
    <row r="1355" spans="2:13" s="126" customFormat="1">
      <c r="B1355" s="144"/>
      <c r="M1355" s="151"/>
    </row>
    <row r="1356" spans="2:13" s="126" customFormat="1">
      <c r="B1356" s="144"/>
      <c r="M1356" s="151"/>
    </row>
    <row r="1357" spans="2:13" s="126" customFormat="1">
      <c r="B1357" s="144"/>
      <c r="M1357" s="151"/>
    </row>
    <row r="1358" spans="2:13" s="126" customFormat="1">
      <c r="B1358" s="144"/>
      <c r="M1358" s="151"/>
    </row>
    <row r="1359" spans="2:13" s="126" customFormat="1">
      <c r="B1359" s="144"/>
      <c r="M1359" s="151"/>
    </row>
    <row r="1360" spans="2:13" s="126" customFormat="1">
      <c r="B1360" s="144"/>
      <c r="M1360" s="151"/>
    </row>
    <row r="1361" spans="2:13" s="126" customFormat="1">
      <c r="B1361" s="144"/>
      <c r="M1361" s="151"/>
    </row>
    <row r="1362" spans="2:13" s="126" customFormat="1">
      <c r="B1362" s="144"/>
      <c r="M1362" s="151"/>
    </row>
    <row r="1363" spans="2:13" s="126" customFormat="1">
      <c r="B1363" s="144"/>
      <c r="M1363" s="151"/>
    </row>
    <row r="1364" spans="2:13" s="126" customFormat="1">
      <c r="B1364" s="144"/>
      <c r="M1364" s="151"/>
    </row>
    <row r="1365" spans="2:13" s="126" customFormat="1">
      <c r="B1365" s="144"/>
      <c r="M1365" s="151"/>
    </row>
    <row r="1366" spans="2:13" s="126" customFormat="1">
      <c r="B1366" s="144"/>
      <c r="M1366" s="151"/>
    </row>
    <row r="1367" spans="2:13" s="126" customFormat="1">
      <c r="B1367" s="144"/>
      <c r="M1367" s="151"/>
    </row>
    <row r="1368" spans="2:13" s="126" customFormat="1">
      <c r="B1368" s="144"/>
      <c r="M1368" s="151"/>
    </row>
    <row r="1369" spans="2:13" s="126" customFormat="1">
      <c r="B1369" s="144"/>
      <c r="M1369" s="151"/>
    </row>
    <row r="1370" spans="2:13" s="126" customFormat="1">
      <c r="B1370" s="144"/>
      <c r="M1370" s="151"/>
    </row>
    <row r="1371" spans="2:13" s="126" customFormat="1">
      <c r="B1371" s="144"/>
      <c r="M1371" s="151"/>
    </row>
    <row r="1372" spans="2:13" s="126" customFormat="1">
      <c r="B1372" s="144"/>
      <c r="M1372" s="151"/>
    </row>
    <row r="1373" spans="2:13" s="126" customFormat="1">
      <c r="B1373" s="144"/>
      <c r="M1373" s="151"/>
    </row>
    <row r="1374" spans="2:13" s="126" customFormat="1">
      <c r="B1374" s="144"/>
      <c r="M1374" s="151"/>
    </row>
    <row r="1375" spans="2:13" s="126" customFormat="1">
      <c r="B1375" s="144"/>
      <c r="M1375" s="151"/>
    </row>
    <row r="1376" spans="2:13" s="126" customFormat="1">
      <c r="B1376" s="144"/>
      <c r="M1376" s="151"/>
    </row>
    <row r="1377" spans="2:13" s="126" customFormat="1">
      <c r="B1377" s="144"/>
      <c r="M1377" s="151"/>
    </row>
    <row r="1378" spans="2:13" s="126" customFormat="1">
      <c r="B1378" s="144"/>
      <c r="M1378" s="151"/>
    </row>
    <row r="1379" spans="2:13" s="126" customFormat="1">
      <c r="B1379" s="144"/>
      <c r="M1379" s="151"/>
    </row>
    <row r="1380" spans="2:13" s="126" customFormat="1">
      <c r="B1380" s="144"/>
      <c r="M1380" s="151"/>
    </row>
    <row r="1381" spans="2:13" s="126" customFormat="1">
      <c r="B1381" s="144"/>
      <c r="M1381" s="151"/>
    </row>
    <row r="1382" spans="2:13" s="126" customFormat="1">
      <c r="B1382" s="144"/>
      <c r="M1382" s="151"/>
    </row>
    <row r="1383" spans="2:13" s="126" customFormat="1">
      <c r="B1383" s="144"/>
      <c r="M1383" s="151"/>
    </row>
    <row r="1384" spans="2:13" s="126" customFormat="1">
      <c r="B1384" s="144"/>
      <c r="M1384" s="151"/>
    </row>
    <row r="1385" spans="2:13" s="126" customFormat="1">
      <c r="B1385" s="144"/>
      <c r="M1385" s="151"/>
    </row>
    <row r="1386" spans="2:13" s="126" customFormat="1">
      <c r="B1386" s="144"/>
      <c r="M1386" s="151"/>
    </row>
    <row r="1387" spans="2:13" s="126" customFormat="1">
      <c r="B1387" s="144"/>
      <c r="M1387" s="151"/>
    </row>
    <row r="1388" spans="2:13" s="126" customFormat="1">
      <c r="B1388" s="144"/>
      <c r="M1388" s="151"/>
    </row>
    <row r="1389" spans="2:13" s="126" customFormat="1">
      <c r="B1389" s="144"/>
      <c r="M1389" s="151"/>
    </row>
    <row r="1390" spans="2:13" s="126" customFormat="1">
      <c r="B1390" s="144"/>
      <c r="M1390" s="151"/>
    </row>
    <row r="1391" spans="2:13" s="126" customFormat="1">
      <c r="B1391" s="144"/>
      <c r="M1391" s="151"/>
    </row>
    <row r="1392" spans="2:13" s="126" customFormat="1">
      <c r="B1392" s="144"/>
      <c r="M1392" s="151"/>
    </row>
    <row r="1393" spans="2:13" s="126" customFormat="1">
      <c r="B1393" s="144"/>
      <c r="M1393" s="151"/>
    </row>
    <row r="1394" spans="2:13" s="126" customFormat="1">
      <c r="B1394" s="144"/>
      <c r="M1394" s="151"/>
    </row>
    <row r="1395" spans="2:13" s="126" customFormat="1">
      <c r="B1395" s="144"/>
      <c r="M1395" s="151"/>
    </row>
    <row r="1396" spans="2:13" s="126" customFormat="1">
      <c r="B1396" s="144"/>
      <c r="M1396" s="151"/>
    </row>
    <row r="1397" spans="2:13" s="126" customFormat="1">
      <c r="B1397" s="144"/>
      <c r="M1397" s="151"/>
    </row>
    <row r="1398" spans="2:13" s="126" customFormat="1">
      <c r="B1398" s="144"/>
      <c r="M1398" s="151"/>
    </row>
    <row r="1399" spans="2:13" s="126" customFormat="1">
      <c r="B1399" s="144"/>
      <c r="M1399" s="151"/>
    </row>
    <row r="1400" spans="2:13" s="126" customFormat="1">
      <c r="B1400" s="144"/>
      <c r="M1400" s="151"/>
    </row>
    <row r="1401" spans="2:13" s="126" customFormat="1">
      <c r="B1401" s="144"/>
      <c r="M1401" s="151"/>
    </row>
    <row r="1402" spans="2:13" s="126" customFormat="1">
      <c r="B1402" s="144"/>
      <c r="M1402" s="151"/>
    </row>
    <row r="1403" spans="2:13" s="126" customFormat="1">
      <c r="B1403" s="144"/>
      <c r="M1403" s="151"/>
    </row>
    <row r="1404" spans="2:13" s="126" customFormat="1">
      <c r="B1404" s="144"/>
      <c r="M1404" s="151"/>
    </row>
    <row r="1405" spans="2:13" s="126" customFormat="1">
      <c r="B1405" s="144"/>
      <c r="M1405" s="151"/>
    </row>
    <row r="1406" spans="2:13" s="126" customFormat="1">
      <c r="B1406" s="144"/>
      <c r="M1406" s="151"/>
    </row>
    <row r="1407" spans="2:13" s="126" customFormat="1">
      <c r="B1407" s="144"/>
      <c r="M1407" s="151"/>
    </row>
    <row r="1408" spans="2:13" s="126" customFormat="1">
      <c r="B1408" s="144"/>
      <c r="M1408" s="151"/>
    </row>
    <row r="1409" spans="2:13" s="126" customFormat="1">
      <c r="B1409" s="144"/>
      <c r="M1409" s="151"/>
    </row>
    <row r="1410" spans="2:13" s="126" customFormat="1">
      <c r="B1410" s="144"/>
      <c r="M1410" s="151"/>
    </row>
    <row r="1411" spans="2:13" s="126" customFormat="1">
      <c r="B1411" s="144"/>
      <c r="M1411" s="151"/>
    </row>
    <row r="1412" spans="2:13" s="126" customFormat="1">
      <c r="B1412" s="144"/>
      <c r="M1412" s="151"/>
    </row>
    <row r="1413" spans="2:13" s="126" customFormat="1">
      <c r="B1413" s="144"/>
      <c r="M1413" s="151"/>
    </row>
    <row r="1414" spans="2:13" s="126" customFormat="1">
      <c r="B1414" s="144"/>
      <c r="M1414" s="151"/>
    </row>
    <row r="1415" spans="2:13" s="126" customFormat="1">
      <c r="B1415" s="144"/>
      <c r="M1415" s="151"/>
    </row>
    <row r="1416" spans="2:13" s="126" customFormat="1">
      <c r="B1416" s="144"/>
      <c r="M1416" s="151"/>
    </row>
    <row r="1417" spans="2:13" s="126" customFormat="1">
      <c r="B1417" s="144"/>
      <c r="M1417" s="151"/>
    </row>
    <row r="1418" spans="2:13" s="126" customFormat="1">
      <c r="B1418" s="144"/>
      <c r="M1418" s="151"/>
    </row>
    <row r="1419" spans="2:13" s="126" customFormat="1">
      <c r="B1419" s="144"/>
      <c r="M1419" s="151"/>
    </row>
    <row r="1420" spans="2:13" s="126" customFormat="1">
      <c r="B1420" s="144"/>
      <c r="M1420" s="151"/>
    </row>
    <row r="1421" spans="2:13" s="126" customFormat="1">
      <c r="B1421" s="144"/>
      <c r="M1421" s="151"/>
    </row>
    <row r="1422" spans="2:13" s="126" customFormat="1">
      <c r="B1422" s="144"/>
      <c r="M1422" s="151"/>
    </row>
    <row r="1423" spans="2:13" s="126" customFormat="1">
      <c r="B1423" s="144"/>
      <c r="M1423" s="151"/>
    </row>
    <row r="1424" spans="2:13" s="126" customFormat="1">
      <c r="B1424" s="144"/>
      <c r="M1424" s="151"/>
    </row>
    <row r="1425" spans="2:13" s="126" customFormat="1">
      <c r="B1425" s="144"/>
      <c r="M1425" s="151"/>
    </row>
    <row r="1426" spans="2:13" s="126" customFormat="1">
      <c r="B1426" s="144"/>
      <c r="M1426" s="151"/>
    </row>
    <row r="1427" spans="2:13" s="126" customFormat="1">
      <c r="B1427" s="144"/>
      <c r="M1427" s="151"/>
    </row>
    <row r="1428" spans="2:13" s="126" customFormat="1">
      <c r="B1428" s="144"/>
      <c r="M1428" s="151"/>
    </row>
    <row r="1429" spans="2:13" s="126" customFormat="1">
      <c r="B1429" s="144"/>
      <c r="M1429" s="151"/>
    </row>
    <row r="1430" spans="2:13" s="126" customFormat="1">
      <c r="B1430" s="144"/>
      <c r="M1430" s="151"/>
    </row>
    <row r="1431" spans="2:13" s="126" customFormat="1">
      <c r="B1431" s="144"/>
      <c r="M1431" s="151"/>
    </row>
    <row r="1432" spans="2:13" s="126" customFormat="1">
      <c r="B1432" s="144"/>
      <c r="M1432" s="151"/>
    </row>
    <row r="1433" spans="2:13" s="126" customFormat="1">
      <c r="B1433" s="144"/>
      <c r="M1433" s="151"/>
    </row>
    <row r="1434" spans="2:13" s="126" customFormat="1">
      <c r="B1434" s="144"/>
      <c r="M1434" s="151"/>
    </row>
    <row r="1435" spans="2:13" s="126" customFormat="1">
      <c r="B1435" s="144"/>
      <c r="M1435" s="151"/>
    </row>
    <row r="1436" spans="2:13" s="126" customFormat="1">
      <c r="B1436" s="144"/>
      <c r="M1436" s="151"/>
    </row>
    <row r="1437" spans="2:13" s="126" customFormat="1">
      <c r="B1437" s="144"/>
      <c r="M1437" s="151"/>
    </row>
    <row r="1438" spans="2:13" s="126" customFormat="1">
      <c r="B1438" s="144"/>
      <c r="M1438" s="151"/>
    </row>
    <row r="1439" spans="2:13" s="126" customFormat="1">
      <c r="B1439" s="144"/>
      <c r="M1439" s="151"/>
    </row>
    <row r="1440" spans="2:13" s="126" customFormat="1">
      <c r="B1440" s="144"/>
      <c r="M1440" s="151"/>
    </row>
    <row r="1441" spans="2:13" s="126" customFormat="1">
      <c r="B1441" s="144"/>
      <c r="M1441" s="151"/>
    </row>
    <row r="1442" spans="2:13" s="126" customFormat="1">
      <c r="B1442" s="144"/>
      <c r="M1442" s="151"/>
    </row>
    <row r="1443" spans="2:13" s="126" customFormat="1">
      <c r="B1443" s="144"/>
      <c r="M1443" s="151"/>
    </row>
    <row r="1444" spans="2:13" s="126" customFormat="1">
      <c r="B1444" s="144"/>
      <c r="M1444" s="151"/>
    </row>
    <row r="1445" spans="2:13" s="126" customFormat="1">
      <c r="B1445" s="144"/>
      <c r="M1445" s="151"/>
    </row>
    <row r="1446" spans="2:13" s="126" customFormat="1">
      <c r="B1446" s="144"/>
      <c r="M1446" s="151"/>
    </row>
    <row r="1447" spans="2:13" s="126" customFormat="1">
      <c r="B1447" s="144"/>
      <c r="M1447" s="151"/>
    </row>
    <row r="1448" spans="2:13" s="126" customFormat="1">
      <c r="B1448" s="144"/>
      <c r="M1448" s="151"/>
    </row>
    <row r="1449" spans="2:13" s="126" customFormat="1">
      <c r="B1449" s="144"/>
      <c r="M1449" s="151"/>
    </row>
    <row r="1450" spans="2:13" s="126" customFormat="1">
      <c r="B1450" s="144"/>
      <c r="M1450" s="151"/>
    </row>
    <row r="1451" spans="2:13" s="126" customFormat="1">
      <c r="B1451" s="144"/>
      <c r="M1451" s="151"/>
    </row>
    <row r="1452" spans="2:13" s="126" customFormat="1">
      <c r="B1452" s="144"/>
      <c r="M1452" s="151"/>
    </row>
    <row r="1453" spans="2:13" s="126" customFormat="1">
      <c r="B1453" s="144"/>
      <c r="M1453" s="151"/>
    </row>
    <row r="1454" spans="2:13" s="126" customFormat="1">
      <c r="B1454" s="144"/>
      <c r="M1454" s="151"/>
    </row>
    <row r="1455" spans="2:13" s="126" customFormat="1">
      <c r="B1455" s="144"/>
      <c r="M1455" s="151"/>
    </row>
    <row r="1456" spans="2:13" s="126" customFormat="1">
      <c r="B1456" s="144"/>
      <c r="M1456" s="151"/>
    </row>
    <row r="1457" spans="2:13" s="126" customFormat="1">
      <c r="B1457" s="144"/>
      <c r="M1457" s="151"/>
    </row>
    <row r="1458" spans="2:13" s="126" customFormat="1">
      <c r="B1458" s="144"/>
      <c r="M1458" s="151"/>
    </row>
    <row r="1459" spans="2:13" s="126" customFormat="1">
      <c r="B1459" s="144"/>
      <c r="M1459" s="151"/>
    </row>
    <row r="1460" spans="2:13" s="126" customFormat="1">
      <c r="B1460" s="144"/>
      <c r="M1460" s="151"/>
    </row>
    <row r="1461" spans="2:13" s="126" customFormat="1">
      <c r="B1461" s="144"/>
      <c r="M1461" s="151"/>
    </row>
    <row r="1462" spans="2:13" s="126" customFormat="1">
      <c r="B1462" s="144"/>
      <c r="M1462" s="151"/>
    </row>
    <row r="1463" spans="2:13" s="126" customFormat="1">
      <c r="B1463" s="144"/>
      <c r="M1463" s="151"/>
    </row>
    <row r="1464" spans="2:13" s="126" customFormat="1">
      <c r="B1464" s="144"/>
      <c r="M1464" s="151"/>
    </row>
    <row r="1465" spans="2:13" s="126" customFormat="1">
      <c r="B1465" s="144"/>
      <c r="M1465" s="151"/>
    </row>
    <row r="1466" spans="2:13" s="126" customFormat="1">
      <c r="B1466" s="144"/>
      <c r="M1466" s="151"/>
    </row>
    <row r="1467" spans="2:13" s="126" customFormat="1">
      <c r="B1467" s="144"/>
      <c r="M1467" s="151"/>
    </row>
    <row r="1468" spans="2:13" s="126" customFormat="1">
      <c r="B1468" s="144"/>
      <c r="M1468" s="151"/>
    </row>
    <row r="1469" spans="2:13" s="126" customFormat="1">
      <c r="B1469" s="144"/>
      <c r="M1469" s="151"/>
    </row>
    <row r="1470" spans="2:13" s="126" customFormat="1">
      <c r="B1470" s="144"/>
      <c r="M1470" s="151"/>
    </row>
    <row r="1471" spans="2:13" s="126" customFormat="1">
      <c r="B1471" s="144"/>
      <c r="M1471" s="151"/>
    </row>
    <row r="1472" spans="2:13" s="126" customFormat="1">
      <c r="B1472" s="144"/>
      <c r="M1472" s="151"/>
    </row>
    <row r="1473" spans="2:13" s="126" customFormat="1">
      <c r="B1473" s="144"/>
      <c r="M1473" s="151"/>
    </row>
    <row r="1474" spans="2:13" s="126" customFormat="1">
      <c r="B1474" s="144"/>
      <c r="M1474" s="151"/>
    </row>
    <row r="1475" spans="2:13" s="126" customFormat="1">
      <c r="B1475" s="144"/>
      <c r="M1475" s="151"/>
    </row>
    <row r="1476" spans="2:13" s="126" customFormat="1">
      <c r="B1476" s="144"/>
      <c r="M1476" s="151"/>
    </row>
    <row r="1477" spans="2:13" s="126" customFormat="1">
      <c r="B1477" s="144"/>
      <c r="M1477" s="151"/>
    </row>
    <row r="1478" spans="2:13" s="126" customFormat="1">
      <c r="B1478" s="144"/>
      <c r="M1478" s="151"/>
    </row>
    <row r="1479" spans="2:13" s="126" customFormat="1">
      <c r="B1479" s="144"/>
      <c r="M1479" s="151"/>
    </row>
    <row r="1480" spans="2:13" s="126" customFormat="1">
      <c r="B1480" s="144"/>
      <c r="M1480" s="151"/>
    </row>
    <row r="1481" spans="2:13" s="126" customFormat="1">
      <c r="B1481" s="144"/>
      <c r="M1481" s="151"/>
    </row>
    <row r="1482" spans="2:13" s="126" customFormat="1">
      <c r="B1482" s="144"/>
      <c r="M1482" s="151"/>
    </row>
    <row r="1483" spans="2:13" s="126" customFormat="1">
      <c r="B1483" s="144"/>
      <c r="M1483" s="151"/>
    </row>
    <row r="1484" spans="2:13" s="126" customFormat="1">
      <c r="B1484" s="144"/>
      <c r="M1484" s="151"/>
    </row>
    <row r="1485" spans="2:13" s="126" customFormat="1">
      <c r="B1485" s="144"/>
      <c r="M1485" s="151"/>
    </row>
    <row r="1486" spans="2:13" s="126" customFormat="1">
      <c r="B1486" s="144"/>
      <c r="M1486" s="151"/>
    </row>
    <row r="1487" spans="2:13" s="126" customFormat="1">
      <c r="B1487" s="144"/>
      <c r="M1487" s="151"/>
    </row>
    <row r="1488" spans="2:13" s="126" customFormat="1">
      <c r="B1488" s="144"/>
      <c r="M1488" s="151"/>
    </row>
    <row r="1489" spans="2:13" s="126" customFormat="1">
      <c r="B1489" s="144"/>
      <c r="M1489" s="151"/>
    </row>
    <row r="1490" spans="2:13" s="126" customFormat="1">
      <c r="B1490" s="144"/>
      <c r="M1490" s="151"/>
    </row>
    <row r="1491" spans="2:13" s="126" customFormat="1">
      <c r="B1491" s="144"/>
      <c r="M1491" s="151"/>
    </row>
    <row r="1492" spans="2:13" s="126" customFormat="1">
      <c r="B1492" s="144"/>
      <c r="M1492" s="151"/>
    </row>
    <row r="1493" spans="2:13" s="126" customFormat="1">
      <c r="B1493" s="144"/>
      <c r="M1493" s="151"/>
    </row>
    <row r="1494" spans="2:13" s="126" customFormat="1">
      <c r="B1494" s="144"/>
      <c r="M1494" s="151"/>
    </row>
    <row r="1495" spans="2:13" s="126" customFormat="1">
      <c r="B1495" s="144"/>
      <c r="M1495" s="151"/>
    </row>
    <row r="1496" spans="2:13" s="126" customFormat="1">
      <c r="B1496" s="144"/>
      <c r="M1496" s="151"/>
    </row>
    <row r="1497" spans="2:13" s="126" customFormat="1">
      <c r="B1497" s="144"/>
      <c r="M1497" s="151"/>
    </row>
    <row r="1498" spans="2:13" s="126" customFormat="1">
      <c r="B1498" s="144"/>
      <c r="M1498" s="151"/>
    </row>
    <row r="1499" spans="2:13" s="126" customFormat="1">
      <c r="B1499" s="144"/>
      <c r="M1499" s="151"/>
    </row>
    <row r="1500" spans="2:13" s="126" customFormat="1">
      <c r="B1500" s="144"/>
      <c r="M1500" s="151"/>
    </row>
    <row r="1501" spans="2:13" s="126" customFormat="1">
      <c r="B1501" s="144"/>
      <c r="M1501" s="151"/>
    </row>
    <row r="1502" spans="2:13" s="126" customFormat="1">
      <c r="B1502" s="144"/>
      <c r="M1502" s="151"/>
    </row>
    <row r="1503" spans="2:13" s="126" customFormat="1">
      <c r="B1503" s="144"/>
      <c r="M1503" s="151"/>
    </row>
    <row r="1504" spans="2:13" s="126" customFormat="1">
      <c r="B1504" s="144"/>
      <c r="M1504" s="151"/>
    </row>
    <row r="1505" spans="2:13" s="126" customFormat="1">
      <c r="B1505" s="144"/>
      <c r="M1505" s="151"/>
    </row>
    <row r="1506" spans="2:13" s="126" customFormat="1">
      <c r="B1506" s="144"/>
      <c r="M1506" s="151"/>
    </row>
    <row r="1507" spans="2:13" s="126" customFormat="1">
      <c r="B1507" s="144"/>
      <c r="M1507" s="151"/>
    </row>
    <row r="1508" spans="2:13" s="126" customFormat="1">
      <c r="B1508" s="144"/>
      <c r="M1508" s="151"/>
    </row>
    <row r="1509" spans="2:13" s="126" customFormat="1">
      <c r="B1509" s="144"/>
      <c r="M1509" s="151"/>
    </row>
    <row r="1510" spans="2:13" s="126" customFormat="1">
      <c r="B1510" s="144"/>
      <c r="M1510" s="151"/>
    </row>
    <row r="1511" spans="2:13" s="126" customFormat="1">
      <c r="B1511" s="144"/>
      <c r="M1511" s="151"/>
    </row>
    <row r="1512" spans="2:13" s="126" customFormat="1">
      <c r="B1512" s="144"/>
      <c r="M1512" s="151"/>
    </row>
    <row r="1513" spans="2:13" s="126" customFormat="1">
      <c r="B1513" s="144"/>
      <c r="M1513" s="151"/>
    </row>
    <row r="1514" spans="2:13" s="126" customFormat="1">
      <c r="B1514" s="144"/>
      <c r="M1514" s="151"/>
    </row>
    <row r="1515" spans="2:13" s="126" customFormat="1">
      <c r="B1515" s="144"/>
      <c r="M1515" s="151"/>
    </row>
    <row r="1516" spans="2:13" s="126" customFormat="1">
      <c r="B1516" s="144"/>
      <c r="M1516" s="151"/>
    </row>
    <row r="1517" spans="2:13" s="126" customFormat="1">
      <c r="B1517" s="144"/>
      <c r="M1517" s="151"/>
    </row>
    <row r="1518" spans="2:13" s="126" customFormat="1">
      <c r="B1518" s="144"/>
      <c r="M1518" s="151"/>
    </row>
    <row r="1519" spans="2:13" s="126" customFormat="1">
      <c r="B1519" s="144"/>
      <c r="M1519" s="151"/>
    </row>
    <row r="1520" spans="2:13" s="126" customFormat="1">
      <c r="B1520" s="144"/>
      <c r="M1520" s="151"/>
    </row>
    <row r="1521" spans="2:13" s="126" customFormat="1">
      <c r="B1521" s="144"/>
      <c r="M1521" s="151"/>
    </row>
    <row r="1522" spans="2:13" s="126" customFormat="1">
      <c r="B1522" s="144"/>
      <c r="M1522" s="151"/>
    </row>
    <row r="1523" spans="2:13" s="126" customFormat="1">
      <c r="B1523" s="144"/>
      <c r="M1523" s="151"/>
    </row>
    <row r="1524" spans="2:13" s="126" customFormat="1">
      <c r="B1524" s="144"/>
      <c r="M1524" s="151"/>
    </row>
    <row r="1525" spans="2:13" s="126" customFormat="1">
      <c r="B1525" s="144"/>
      <c r="M1525" s="151"/>
    </row>
    <row r="1526" spans="2:13" s="126" customFormat="1">
      <c r="B1526" s="144"/>
      <c r="M1526" s="151"/>
    </row>
    <row r="1527" spans="2:13" s="126" customFormat="1">
      <c r="B1527" s="144"/>
      <c r="M1527" s="151"/>
    </row>
    <row r="1528" spans="2:13" s="126" customFormat="1">
      <c r="B1528" s="144"/>
      <c r="M1528" s="151"/>
    </row>
    <row r="1529" spans="2:13" s="126" customFormat="1">
      <c r="B1529" s="144"/>
      <c r="M1529" s="151"/>
    </row>
    <row r="1530" spans="2:13" s="126" customFormat="1">
      <c r="B1530" s="144"/>
      <c r="M1530" s="151"/>
    </row>
    <row r="1531" spans="2:13" s="126" customFormat="1">
      <c r="B1531" s="144"/>
      <c r="M1531" s="151"/>
    </row>
    <row r="1532" spans="2:13" s="126" customFormat="1">
      <c r="B1532" s="144"/>
      <c r="M1532" s="151"/>
    </row>
    <row r="1533" spans="2:13" s="126" customFormat="1">
      <c r="B1533" s="144"/>
      <c r="M1533" s="151"/>
    </row>
    <row r="1534" spans="2:13" s="126" customFormat="1">
      <c r="B1534" s="144"/>
      <c r="M1534" s="151"/>
    </row>
    <row r="1535" spans="2:13" s="126" customFormat="1">
      <c r="B1535" s="144"/>
      <c r="M1535" s="151"/>
    </row>
    <row r="1536" spans="2:13" s="126" customFormat="1">
      <c r="B1536" s="144"/>
      <c r="M1536" s="151"/>
    </row>
    <row r="1537" spans="2:13" s="126" customFormat="1">
      <c r="B1537" s="144"/>
      <c r="M1537" s="151"/>
    </row>
    <row r="1538" spans="2:13" s="126" customFormat="1">
      <c r="B1538" s="144"/>
      <c r="M1538" s="151"/>
    </row>
    <row r="1539" spans="2:13" s="126" customFormat="1">
      <c r="B1539" s="144"/>
      <c r="M1539" s="151"/>
    </row>
    <row r="1540" spans="2:13" s="126" customFormat="1">
      <c r="B1540" s="144"/>
      <c r="M1540" s="151"/>
    </row>
    <row r="1541" spans="2:13" s="126" customFormat="1">
      <c r="B1541" s="144"/>
      <c r="M1541" s="151"/>
    </row>
    <row r="1542" spans="2:13" s="126" customFormat="1">
      <c r="B1542" s="144"/>
      <c r="M1542" s="151"/>
    </row>
    <row r="1543" spans="2:13" s="126" customFormat="1">
      <c r="B1543" s="144"/>
      <c r="M1543" s="151"/>
    </row>
    <row r="1544" spans="2:13" s="126" customFormat="1">
      <c r="B1544" s="144"/>
      <c r="M1544" s="151"/>
    </row>
    <row r="1545" spans="2:13" s="126" customFormat="1">
      <c r="B1545" s="144"/>
      <c r="M1545" s="151"/>
    </row>
    <row r="1546" spans="2:13" s="126" customFormat="1">
      <c r="B1546" s="144"/>
      <c r="M1546" s="151"/>
    </row>
    <row r="1547" spans="2:13" s="126" customFormat="1">
      <c r="B1547" s="144"/>
      <c r="M1547" s="151"/>
    </row>
    <row r="1548" spans="2:13" s="126" customFormat="1">
      <c r="B1548" s="144"/>
      <c r="M1548" s="151"/>
    </row>
    <row r="1549" spans="2:13" s="126" customFormat="1">
      <c r="B1549" s="144"/>
      <c r="M1549" s="151"/>
    </row>
    <row r="1550" spans="2:13" s="126" customFormat="1">
      <c r="B1550" s="144"/>
      <c r="M1550" s="151"/>
    </row>
    <row r="1551" spans="2:13" s="126" customFormat="1">
      <c r="B1551" s="144"/>
      <c r="M1551" s="151"/>
    </row>
    <row r="1552" spans="2:13" s="126" customFormat="1">
      <c r="B1552" s="144"/>
      <c r="M1552" s="151"/>
    </row>
    <row r="1553" spans="2:13" s="126" customFormat="1">
      <c r="B1553" s="144"/>
      <c r="M1553" s="151"/>
    </row>
    <row r="1554" spans="2:13" s="126" customFormat="1">
      <c r="B1554" s="144"/>
      <c r="M1554" s="151"/>
    </row>
    <row r="1555" spans="2:13" s="126" customFormat="1">
      <c r="B1555" s="144"/>
      <c r="M1555" s="151"/>
    </row>
    <row r="1556" spans="2:13" s="126" customFormat="1">
      <c r="B1556" s="144"/>
      <c r="M1556" s="151"/>
    </row>
    <row r="1557" spans="2:13" s="126" customFormat="1">
      <c r="B1557" s="144"/>
      <c r="M1557" s="151"/>
    </row>
    <row r="1558" spans="2:13" s="126" customFormat="1">
      <c r="B1558" s="144"/>
      <c r="M1558" s="151"/>
    </row>
    <row r="1559" spans="2:13" s="126" customFormat="1">
      <c r="B1559" s="144"/>
      <c r="M1559" s="151"/>
    </row>
    <row r="1560" spans="2:13" s="126" customFormat="1">
      <c r="B1560" s="144"/>
      <c r="M1560" s="151"/>
    </row>
    <row r="1561" spans="2:13" s="126" customFormat="1">
      <c r="B1561" s="144"/>
      <c r="M1561" s="151"/>
    </row>
    <row r="1562" spans="2:13" s="126" customFormat="1">
      <c r="B1562" s="144"/>
      <c r="M1562" s="151"/>
    </row>
    <row r="1563" spans="2:13" s="126" customFormat="1">
      <c r="B1563" s="144"/>
      <c r="M1563" s="151"/>
    </row>
    <row r="1564" spans="2:13" s="126" customFormat="1">
      <c r="B1564" s="144"/>
      <c r="M1564" s="151"/>
    </row>
    <row r="1565" spans="2:13" s="126" customFormat="1">
      <c r="B1565" s="144"/>
      <c r="M1565" s="151"/>
    </row>
    <row r="1566" spans="2:13" s="126" customFormat="1">
      <c r="B1566" s="144"/>
      <c r="M1566" s="151"/>
    </row>
    <row r="1567" spans="2:13" s="126" customFormat="1">
      <c r="B1567" s="144"/>
      <c r="M1567" s="151"/>
    </row>
    <row r="1568" spans="2:13" s="126" customFormat="1">
      <c r="B1568" s="144"/>
      <c r="M1568" s="151"/>
    </row>
    <row r="1569" spans="2:13" s="126" customFormat="1">
      <c r="B1569" s="144"/>
      <c r="M1569" s="151"/>
    </row>
    <row r="1570" spans="2:13" s="126" customFormat="1">
      <c r="B1570" s="144"/>
      <c r="M1570" s="151"/>
    </row>
    <row r="1571" spans="2:13" s="126" customFormat="1">
      <c r="B1571" s="144"/>
      <c r="M1571" s="151"/>
    </row>
    <row r="1572" spans="2:13" s="126" customFormat="1">
      <c r="B1572" s="144"/>
      <c r="M1572" s="151"/>
    </row>
    <row r="1573" spans="2:13" s="126" customFormat="1">
      <c r="B1573" s="144"/>
      <c r="M1573" s="151"/>
    </row>
    <row r="1574" spans="2:13" s="126" customFormat="1">
      <c r="B1574" s="144"/>
      <c r="M1574" s="151"/>
    </row>
    <row r="1575" spans="2:13" s="126" customFormat="1">
      <c r="B1575" s="144"/>
      <c r="M1575" s="151"/>
    </row>
    <row r="1576" spans="2:13" s="126" customFormat="1">
      <c r="B1576" s="144"/>
      <c r="M1576" s="151"/>
    </row>
    <row r="1577" spans="2:13" s="126" customFormat="1">
      <c r="B1577" s="144"/>
      <c r="M1577" s="151"/>
    </row>
    <row r="1578" spans="2:13" s="126" customFormat="1">
      <c r="B1578" s="144"/>
      <c r="M1578" s="151"/>
    </row>
    <row r="1579" spans="2:13" s="126" customFormat="1">
      <c r="B1579" s="144"/>
      <c r="M1579" s="151"/>
    </row>
    <row r="1580" spans="2:13" s="126" customFormat="1">
      <c r="B1580" s="144"/>
      <c r="M1580" s="151"/>
    </row>
    <row r="1581" spans="2:13" s="126" customFormat="1">
      <c r="B1581" s="144"/>
      <c r="M1581" s="151"/>
    </row>
    <row r="1582" spans="2:13" s="126" customFormat="1">
      <c r="B1582" s="144"/>
      <c r="M1582" s="151"/>
    </row>
    <row r="1583" spans="2:13" s="126" customFormat="1">
      <c r="B1583" s="144"/>
      <c r="M1583" s="151"/>
    </row>
    <row r="1584" spans="2:13" s="126" customFormat="1">
      <c r="B1584" s="144"/>
      <c r="M1584" s="151"/>
    </row>
    <row r="1585" spans="2:13" s="126" customFormat="1">
      <c r="B1585" s="144"/>
      <c r="M1585" s="151"/>
    </row>
    <row r="1586" spans="2:13" s="126" customFormat="1">
      <c r="B1586" s="144"/>
      <c r="M1586" s="151"/>
    </row>
    <row r="1587" spans="2:13" s="126" customFormat="1">
      <c r="B1587" s="144"/>
      <c r="M1587" s="151"/>
    </row>
    <row r="1588" spans="2:13" s="126" customFormat="1">
      <c r="B1588" s="144"/>
      <c r="M1588" s="151"/>
    </row>
    <row r="1589" spans="2:13" s="126" customFormat="1">
      <c r="B1589" s="144"/>
      <c r="M1589" s="151"/>
    </row>
    <row r="1590" spans="2:13" s="126" customFormat="1">
      <c r="B1590" s="144"/>
      <c r="M1590" s="151"/>
    </row>
    <row r="1591" spans="2:13" s="126" customFormat="1">
      <c r="B1591" s="144"/>
      <c r="M1591" s="151"/>
    </row>
    <row r="1592" spans="2:13" s="126" customFormat="1">
      <c r="B1592" s="144"/>
      <c r="M1592" s="151"/>
    </row>
    <row r="1593" spans="2:13" s="126" customFormat="1">
      <c r="B1593" s="144"/>
      <c r="M1593" s="151"/>
    </row>
    <row r="1594" spans="2:13" s="126" customFormat="1">
      <c r="B1594" s="144"/>
      <c r="M1594" s="151"/>
    </row>
    <row r="1595" spans="2:13" s="126" customFormat="1">
      <c r="B1595" s="144"/>
      <c r="M1595" s="151"/>
    </row>
    <row r="1596" spans="2:13" s="126" customFormat="1">
      <c r="B1596" s="144"/>
      <c r="M1596" s="151"/>
    </row>
    <row r="1597" spans="2:13" s="126" customFormat="1">
      <c r="B1597" s="144"/>
      <c r="M1597" s="151"/>
    </row>
    <row r="1598" spans="2:13" s="126" customFormat="1">
      <c r="B1598" s="144"/>
      <c r="M1598" s="151"/>
    </row>
    <row r="1599" spans="2:13" s="126" customFormat="1">
      <c r="B1599" s="144"/>
      <c r="M1599" s="151"/>
    </row>
    <row r="1600" spans="2:13" s="126" customFormat="1">
      <c r="B1600" s="144"/>
      <c r="M1600" s="151"/>
    </row>
    <row r="1601" spans="2:13" s="126" customFormat="1">
      <c r="B1601" s="144"/>
      <c r="M1601" s="151"/>
    </row>
    <row r="1602" spans="2:13" s="126" customFormat="1">
      <c r="B1602" s="144"/>
      <c r="M1602" s="151"/>
    </row>
    <row r="1603" spans="2:13" s="126" customFormat="1">
      <c r="B1603" s="144"/>
      <c r="M1603" s="151"/>
    </row>
    <row r="1604" spans="2:13" s="126" customFormat="1">
      <c r="B1604" s="144"/>
      <c r="M1604" s="151"/>
    </row>
    <row r="1605" spans="2:13" s="126" customFormat="1">
      <c r="B1605" s="144"/>
      <c r="M1605" s="151"/>
    </row>
    <row r="1606" spans="2:13" s="126" customFormat="1">
      <c r="B1606" s="144"/>
      <c r="M1606" s="151"/>
    </row>
    <row r="1607" spans="2:13" s="126" customFormat="1">
      <c r="B1607" s="144"/>
      <c r="M1607" s="151"/>
    </row>
    <row r="1608" spans="2:13" s="126" customFormat="1">
      <c r="B1608" s="144"/>
      <c r="M1608" s="151"/>
    </row>
    <row r="1609" spans="2:13" s="126" customFormat="1">
      <c r="B1609" s="144"/>
      <c r="M1609" s="151"/>
    </row>
    <row r="1610" spans="2:13" s="126" customFormat="1">
      <c r="B1610" s="144"/>
      <c r="M1610" s="151"/>
    </row>
    <row r="1611" spans="2:13" s="126" customFormat="1">
      <c r="B1611" s="144"/>
      <c r="M1611" s="151"/>
    </row>
    <row r="1612" spans="2:13" s="126" customFormat="1">
      <c r="B1612" s="144"/>
      <c r="M1612" s="151"/>
    </row>
    <row r="1613" spans="2:13" s="126" customFormat="1">
      <c r="B1613" s="144"/>
      <c r="M1613" s="151"/>
    </row>
    <row r="1614" spans="2:13" s="126" customFormat="1">
      <c r="B1614" s="144"/>
      <c r="M1614" s="151"/>
    </row>
    <row r="1615" spans="2:13" s="126" customFormat="1">
      <c r="B1615" s="144"/>
      <c r="M1615" s="151"/>
    </row>
    <row r="1616" spans="2:13" s="126" customFormat="1">
      <c r="B1616" s="144"/>
      <c r="M1616" s="151"/>
    </row>
    <row r="1617" spans="2:13" s="126" customFormat="1">
      <c r="B1617" s="144"/>
      <c r="M1617" s="151"/>
    </row>
    <row r="1618" spans="2:13" s="126" customFormat="1">
      <c r="B1618" s="144"/>
      <c r="M1618" s="151"/>
    </row>
    <row r="1619" spans="2:13" s="126" customFormat="1">
      <c r="B1619" s="144"/>
      <c r="M1619" s="151"/>
    </row>
    <row r="1620" spans="2:13" s="126" customFormat="1">
      <c r="B1620" s="144"/>
      <c r="M1620" s="151"/>
    </row>
    <row r="1621" spans="2:13" s="126" customFormat="1">
      <c r="B1621" s="144"/>
      <c r="M1621" s="151"/>
    </row>
    <row r="1622" spans="2:13" s="126" customFormat="1">
      <c r="B1622" s="144"/>
      <c r="M1622" s="151"/>
    </row>
    <row r="1623" spans="2:13" s="126" customFormat="1">
      <c r="B1623" s="144"/>
      <c r="M1623" s="151"/>
    </row>
    <row r="1624" spans="2:13" s="126" customFormat="1">
      <c r="B1624" s="144"/>
      <c r="M1624" s="151"/>
    </row>
    <row r="1625" spans="2:13" s="126" customFormat="1">
      <c r="B1625" s="144"/>
      <c r="M1625" s="151"/>
    </row>
    <row r="1626" spans="2:13" s="126" customFormat="1">
      <c r="B1626" s="144"/>
      <c r="M1626" s="151"/>
    </row>
    <row r="1627" spans="2:13" s="126" customFormat="1">
      <c r="B1627" s="144"/>
      <c r="M1627" s="151"/>
    </row>
    <row r="1628" spans="2:13" s="126" customFormat="1">
      <c r="B1628" s="144"/>
      <c r="M1628" s="151"/>
    </row>
    <row r="1629" spans="2:13" s="126" customFormat="1">
      <c r="B1629" s="144"/>
      <c r="M1629" s="151"/>
    </row>
    <row r="1630" spans="2:13" s="126" customFormat="1">
      <c r="B1630" s="144"/>
      <c r="M1630" s="151"/>
    </row>
    <row r="1631" spans="2:13" s="126" customFormat="1">
      <c r="B1631" s="144"/>
      <c r="M1631" s="151"/>
    </row>
    <row r="1632" spans="2:13" s="126" customFormat="1">
      <c r="B1632" s="144"/>
      <c r="M1632" s="151"/>
    </row>
    <row r="1633" spans="2:13" s="126" customFormat="1">
      <c r="B1633" s="144"/>
      <c r="M1633" s="151"/>
    </row>
    <row r="1634" spans="2:13" s="126" customFormat="1">
      <c r="B1634" s="144"/>
      <c r="M1634" s="151"/>
    </row>
    <row r="1635" spans="2:13" s="126" customFormat="1">
      <c r="B1635" s="144"/>
      <c r="M1635" s="151"/>
    </row>
    <row r="1636" spans="2:13" s="126" customFormat="1">
      <c r="B1636" s="144"/>
      <c r="M1636" s="151"/>
    </row>
    <row r="1637" spans="2:13" s="126" customFormat="1">
      <c r="B1637" s="144"/>
      <c r="M1637" s="151"/>
    </row>
    <row r="1638" spans="2:13" s="126" customFormat="1">
      <c r="B1638" s="144"/>
      <c r="M1638" s="151"/>
    </row>
    <row r="1639" spans="2:13" s="126" customFormat="1">
      <c r="B1639" s="144"/>
      <c r="M1639" s="151"/>
    </row>
    <row r="1640" spans="2:13" s="126" customFormat="1">
      <c r="B1640" s="144"/>
      <c r="M1640" s="151"/>
    </row>
    <row r="1641" spans="2:13" s="126" customFormat="1">
      <c r="B1641" s="144"/>
      <c r="M1641" s="151"/>
    </row>
    <row r="1642" spans="2:13" s="126" customFormat="1">
      <c r="B1642" s="144"/>
      <c r="M1642" s="151"/>
    </row>
    <row r="1643" spans="2:13" s="126" customFormat="1">
      <c r="B1643" s="144"/>
      <c r="M1643" s="151"/>
    </row>
    <row r="1644" spans="2:13" s="126" customFormat="1">
      <c r="B1644" s="144"/>
      <c r="M1644" s="151"/>
    </row>
    <row r="1645" spans="2:13" s="126" customFormat="1">
      <c r="B1645" s="144"/>
      <c r="M1645" s="151"/>
    </row>
    <row r="1646" spans="2:13" s="126" customFormat="1">
      <c r="B1646" s="144"/>
      <c r="M1646" s="151"/>
    </row>
    <row r="1647" spans="2:13" s="126" customFormat="1">
      <c r="B1647" s="144"/>
      <c r="M1647" s="151"/>
    </row>
    <row r="1648" spans="2:13" s="126" customFormat="1">
      <c r="B1648" s="144"/>
      <c r="M1648" s="151"/>
    </row>
    <row r="1649" spans="2:13" s="126" customFormat="1">
      <c r="B1649" s="144"/>
      <c r="M1649" s="151"/>
    </row>
    <row r="1650" spans="2:13" s="126" customFormat="1">
      <c r="B1650" s="144"/>
      <c r="M1650" s="151"/>
    </row>
    <row r="1651" spans="2:13" s="126" customFormat="1">
      <c r="B1651" s="144"/>
      <c r="M1651" s="151"/>
    </row>
    <row r="1652" spans="2:13" s="126" customFormat="1">
      <c r="B1652" s="144"/>
      <c r="M1652" s="151"/>
    </row>
    <row r="1653" spans="2:13" s="126" customFormat="1">
      <c r="B1653" s="144"/>
      <c r="M1653" s="151"/>
    </row>
    <row r="1654" spans="2:13" s="126" customFormat="1">
      <c r="B1654" s="144"/>
      <c r="M1654" s="151"/>
    </row>
    <row r="1655" spans="2:13" s="126" customFormat="1">
      <c r="B1655" s="144"/>
      <c r="M1655" s="151"/>
    </row>
    <row r="1656" spans="2:13" s="126" customFormat="1">
      <c r="B1656" s="144"/>
      <c r="M1656" s="151"/>
    </row>
    <row r="1657" spans="2:13" s="126" customFormat="1">
      <c r="B1657" s="144"/>
      <c r="M1657" s="151"/>
    </row>
    <row r="1658" spans="2:13" s="126" customFormat="1">
      <c r="B1658" s="144"/>
      <c r="M1658" s="151"/>
    </row>
    <row r="1659" spans="2:13" s="126" customFormat="1">
      <c r="B1659" s="144"/>
      <c r="M1659" s="151"/>
    </row>
    <row r="1660" spans="2:13" s="126" customFormat="1">
      <c r="B1660" s="144"/>
      <c r="M1660" s="151"/>
    </row>
    <row r="1661" spans="2:13" s="126" customFormat="1">
      <c r="B1661" s="144"/>
      <c r="M1661" s="151"/>
    </row>
    <row r="1662" spans="2:13" s="126" customFormat="1">
      <c r="B1662" s="144"/>
      <c r="M1662" s="151"/>
    </row>
    <row r="1663" spans="2:13" s="126" customFormat="1">
      <c r="B1663" s="144"/>
      <c r="M1663" s="151"/>
    </row>
    <row r="1664" spans="2:13" s="126" customFormat="1">
      <c r="B1664" s="144"/>
      <c r="M1664" s="151"/>
    </row>
    <row r="1665" spans="2:13" s="126" customFormat="1">
      <c r="B1665" s="144"/>
      <c r="M1665" s="151"/>
    </row>
    <row r="1666" spans="2:13" s="126" customFormat="1">
      <c r="B1666" s="144"/>
      <c r="M1666" s="151"/>
    </row>
    <row r="1667" spans="2:13" s="126" customFormat="1">
      <c r="B1667" s="144"/>
      <c r="M1667" s="151"/>
    </row>
    <row r="1668" spans="2:13" s="126" customFormat="1">
      <c r="B1668" s="144"/>
      <c r="M1668" s="151"/>
    </row>
    <row r="1669" spans="2:13" s="126" customFormat="1">
      <c r="B1669" s="144"/>
      <c r="M1669" s="151"/>
    </row>
    <row r="1670" spans="2:13" s="126" customFormat="1">
      <c r="B1670" s="144"/>
      <c r="M1670" s="151"/>
    </row>
    <row r="1671" spans="2:13" s="126" customFormat="1">
      <c r="B1671" s="144"/>
      <c r="M1671" s="151"/>
    </row>
    <row r="1672" spans="2:13" s="126" customFormat="1">
      <c r="B1672" s="144"/>
      <c r="M1672" s="151"/>
    </row>
    <row r="1673" spans="2:13" s="126" customFormat="1">
      <c r="B1673" s="144"/>
      <c r="M1673" s="151"/>
    </row>
    <row r="1674" spans="2:13" s="126" customFormat="1">
      <c r="B1674" s="144"/>
      <c r="M1674" s="151"/>
    </row>
    <row r="1675" spans="2:13" s="126" customFormat="1">
      <c r="B1675" s="144"/>
      <c r="M1675" s="151"/>
    </row>
    <row r="1676" spans="2:13" s="126" customFormat="1">
      <c r="B1676" s="144"/>
      <c r="M1676" s="151"/>
    </row>
    <row r="1677" spans="2:13" s="126" customFormat="1">
      <c r="B1677" s="144"/>
      <c r="M1677" s="151"/>
    </row>
    <row r="1678" spans="2:13" s="126" customFormat="1">
      <c r="B1678" s="144"/>
      <c r="M1678" s="151"/>
    </row>
    <row r="1679" spans="2:13" s="126" customFormat="1">
      <c r="B1679" s="144"/>
      <c r="M1679" s="151"/>
    </row>
    <row r="1680" spans="2:13" s="126" customFormat="1">
      <c r="B1680" s="144"/>
      <c r="M1680" s="151"/>
    </row>
    <row r="1681" spans="2:13" s="126" customFormat="1">
      <c r="B1681" s="144"/>
      <c r="M1681" s="151"/>
    </row>
    <row r="1682" spans="2:13" s="126" customFormat="1">
      <c r="B1682" s="144"/>
      <c r="M1682" s="151"/>
    </row>
    <row r="1683" spans="2:13" s="126" customFormat="1">
      <c r="B1683" s="144"/>
      <c r="M1683" s="151"/>
    </row>
    <row r="1684" spans="2:13" s="126" customFormat="1">
      <c r="B1684" s="144"/>
      <c r="M1684" s="151"/>
    </row>
    <row r="1685" spans="2:13" s="126" customFormat="1">
      <c r="B1685" s="144"/>
      <c r="M1685" s="151"/>
    </row>
    <row r="1686" spans="2:13" s="126" customFormat="1">
      <c r="B1686" s="144"/>
      <c r="M1686" s="151"/>
    </row>
    <row r="1687" spans="2:13" s="126" customFormat="1">
      <c r="B1687" s="144"/>
      <c r="M1687" s="151"/>
    </row>
    <row r="1688" spans="2:13" s="126" customFormat="1">
      <c r="B1688" s="144"/>
      <c r="M1688" s="151"/>
    </row>
    <row r="1689" spans="2:13" s="126" customFormat="1">
      <c r="B1689" s="144"/>
      <c r="M1689" s="151"/>
    </row>
    <row r="1690" spans="2:13" s="126" customFormat="1">
      <c r="B1690" s="144"/>
      <c r="M1690" s="151"/>
    </row>
    <row r="1691" spans="2:13" s="126" customFormat="1">
      <c r="B1691" s="144"/>
      <c r="M1691" s="151"/>
    </row>
    <row r="1692" spans="2:13" s="126" customFormat="1">
      <c r="B1692" s="144"/>
      <c r="M1692" s="151"/>
    </row>
    <row r="1693" spans="2:13" s="126" customFormat="1">
      <c r="B1693" s="144"/>
      <c r="M1693" s="151"/>
    </row>
    <row r="1694" spans="2:13" s="126" customFormat="1">
      <c r="B1694" s="144"/>
      <c r="M1694" s="151"/>
    </row>
    <row r="1695" spans="2:13" s="126" customFormat="1">
      <c r="B1695" s="144"/>
      <c r="M1695" s="151"/>
    </row>
    <row r="1696" spans="2:13" s="126" customFormat="1">
      <c r="B1696" s="144"/>
      <c r="M1696" s="151"/>
    </row>
    <row r="1697" spans="2:13" s="126" customFormat="1">
      <c r="B1697" s="144"/>
      <c r="M1697" s="151"/>
    </row>
    <row r="1698" spans="2:13" s="126" customFormat="1">
      <c r="B1698" s="144"/>
      <c r="M1698" s="151"/>
    </row>
    <row r="1699" spans="2:13" s="126" customFormat="1">
      <c r="B1699" s="144"/>
      <c r="M1699" s="151"/>
    </row>
    <row r="1700" spans="2:13" s="126" customFormat="1">
      <c r="B1700" s="144"/>
      <c r="M1700" s="151"/>
    </row>
    <row r="1701" spans="2:13" s="126" customFormat="1">
      <c r="B1701" s="144"/>
      <c r="M1701" s="151"/>
    </row>
    <row r="1702" spans="2:13" s="126" customFormat="1">
      <c r="B1702" s="144"/>
      <c r="M1702" s="151"/>
    </row>
    <row r="1703" spans="2:13" s="126" customFormat="1">
      <c r="B1703" s="144"/>
      <c r="M1703" s="151"/>
    </row>
    <row r="1704" spans="2:13" s="126" customFormat="1">
      <c r="B1704" s="144"/>
      <c r="M1704" s="151"/>
    </row>
    <row r="1705" spans="2:13" s="126" customFormat="1">
      <c r="B1705" s="144"/>
      <c r="M1705" s="151"/>
    </row>
    <row r="1706" spans="2:13" s="126" customFormat="1">
      <c r="B1706" s="144"/>
      <c r="M1706" s="151"/>
    </row>
    <row r="1707" spans="2:13" s="126" customFormat="1">
      <c r="B1707" s="144"/>
      <c r="M1707" s="151"/>
    </row>
    <row r="1708" spans="2:13" s="126" customFormat="1">
      <c r="B1708" s="144"/>
      <c r="M1708" s="151"/>
    </row>
    <row r="1709" spans="2:13" s="126" customFormat="1">
      <c r="B1709" s="144"/>
      <c r="M1709" s="151"/>
    </row>
    <row r="1710" spans="2:13" s="126" customFormat="1">
      <c r="B1710" s="144"/>
      <c r="M1710" s="151"/>
    </row>
    <row r="1711" spans="2:13" s="126" customFormat="1">
      <c r="B1711" s="144"/>
      <c r="M1711" s="151"/>
    </row>
    <row r="1712" spans="2:13" s="126" customFormat="1">
      <c r="B1712" s="144"/>
      <c r="M1712" s="151"/>
    </row>
    <row r="1713" spans="2:13" s="126" customFormat="1">
      <c r="B1713" s="144"/>
      <c r="M1713" s="151"/>
    </row>
    <row r="1714" spans="2:13" s="126" customFormat="1">
      <c r="B1714" s="144"/>
      <c r="M1714" s="151"/>
    </row>
    <row r="1715" spans="2:13" s="126" customFormat="1">
      <c r="B1715" s="144"/>
      <c r="M1715" s="151"/>
    </row>
    <row r="1716" spans="2:13" s="126" customFormat="1">
      <c r="B1716" s="144"/>
      <c r="M1716" s="151"/>
    </row>
    <row r="1717" spans="2:13" s="126" customFormat="1">
      <c r="B1717" s="144"/>
      <c r="M1717" s="151"/>
    </row>
    <row r="1718" spans="2:13" s="126" customFormat="1">
      <c r="B1718" s="144"/>
      <c r="M1718" s="151"/>
    </row>
    <row r="1719" spans="2:13" s="126" customFormat="1">
      <c r="B1719" s="144"/>
      <c r="M1719" s="151"/>
    </row>
    <row r="1720" spans="2:13" s="126" customFormat="1">
      <c r="B1720" s="144"/>
      <c r="M1720" s="151"/>
    </row>
    <row r="1721" spans="2:13" s="126" customFormat="1">
      <c r="B1721" s="144"/>
      <c r="M1721" s="151"/>
    </row>
    <row r="1722" spans="2:13" s="126" customFormat="1">
      <c r="B1722" s="144"/>
      <c r="M1722" s="151"/>
    </row>
    <row r="1723" spans="2:13" s="126" customFormat="1">
      <c r="B1723" s="144"/>
      <c r="M1723" s="151"/>
    </row>
    <row r="1724" spans="2:13" s="126" customFormat="1">
      <c r="B1724" s="144"/>
      <c r="M1724" s="151"/>
    </row>
    <row r="1725" spans="2:13" s="126" customFormat="1">
      <c r="B1725" s="144"/>
      <c r="M1725" s="151"/>
    </row>
    <row r="1726" spans="2:13" s="126" customFormat="1">
      <c r="B1726" s="144"/>
      <c r="M1726" s="151"/>
    </row>
    <row r="1727" spans="2:13" s="126" customFormat="1">
      <c r="B1727" s="144"/>
      <c r="M1727" s="151"/>
    </row>
    <row r="1728" spans="2:13" s="126" customFormat="1">
      <c r="B1728" s="144"/>
      <c r="M1728" s="151"/>
    </row>
    <row r="1729" spans="2:13" s="126" customFormat="1">
      <c r="B1729" s="144"/>
      <c r="M1729" s="151"/>
    </row>
    <row r="1730" spans="2:13" s="126" customFormat="1">
      <c r="B1730" s="144"/>
      <c r="M1730" s="151"/>
    </row>
    <row r="1731" spans="2:13" s="126" customFormat="1">
      <c r="B1731" s="144"/>
      <c r="M1731" s="151"/>
    </row>
    <row r="1732" spans="2:13" s="126" customFormat="1">
      <c r="B1732" s="144"/>
      <c r="M1732" s="151"/>
    </row>
    <row r="1733" spans="2:13" s="126" customFormat="1">
      <c r="B1733" s="144"/>
      <c r="M1733" s="151"/>
    </row>
    <row r="1734" spans="2:13" s="126" customFormat="1">
      <c r="B1734" s="144"/>
      <c r="M1734" s="151"/>
    </row>
    <row r="1735" spans="2:13" s="126" customFormat="1">
      <c r="B1735" s="144"/>
      <c r="M1735" s="151"/>
    </row>
    <row r="1736" spans="2:13" s="126" customFormat="1">
      <c r="B1736" s="144"/>
      <c r="M1736" s="151"/>
    </row>
    <row r="1737" spans="2:13" s="126" customFormat="1">
      <c r="B1737" s="144"/>
      <c r="M1737" s="151"/>
    </row>
    <row r="1738" spans="2:13" s="126" customFormat="1">
      <c r="B1738" s="144"/>
      <c r="M1738" s="151"/>
    </row>
    <row r="1739" spans="2:13" s="126" customFormat="1">
      <c r="B1739" s="144"/>
      <c r="M1739" s="151"/>
    </row>
    <row r="1740" spans="2:13" s="126" customFormat="1">
      <c r="B1740" s="144"/>
      <c r="M1740" s="151"/>
    </row>
    <row r="1741" spans="2:13" s="126" customFormat="1">
      <c r="B1741" s="144"/>
      <c r="M1741" s="151"/>
    </row>
    <row r="1742" spans="2:13" s="126" customFormat="1">
      <c r="B1742" s="144"/>
      <c r="M1742" s="151"/>
    </row>
    <row r="1743" spans="2:13" s="126" customFormat="1">
      <c r="B1743" s="144"/>
      <c r="M1743" s="151"/>
    </row>
    <row r="1744" spans="2:13" s="126" customFormat="1">
      <c r="B1744" s="144"/>
      <c r="M1744" s="151"/>
    </row>
    <row r="1745" spans="2:13" s="126" customFormat="1">
      <c r="B1745" s="144"/>
      <c r="M1745" s="151"/>
    </row>
    <row r="1746" spans="2:13" s="126" customFormat="1">
      <c r="B1746" s="144"/>
      <c r="M1746" s="151"/>
    </row>
    <row r="1747" spans="2:13" s="126" customFormat="1">
      <c r="B1747" s="144"/>
      <c r="M1747" s="151"/>
    </row>
    <row r="1748" spans="2:13" s="126" customFormat="1">
      <c r="B1748" s="144"/>
      <c r="M1748" s="151"/>
    </row>
    <row r="1749" spans="2:13" s="126" customFormat="1">
      <c r="B1749" s="144"/>
      <c r="M1749" s="151"/>
    </row>
    <row r="1750" spans="2:13" s="126" customFormat="1">
      <c r="B1750" s="144"/>
      <c r="M1750" s="151"/>
    </row>
    <row r="1751" spans="2:13" s="126" customFormat="1">
      <c r="B1751" s="144"/>
      <c r="M1751" s="151"/>
    </row>
    <row r="1752" spans="2:13" s="126" customFormat="1">
      <c r="B1752" s="144"/>
      <c r="M1752" s="151"/>
    </row>
    <row r="1753" spans="2:13" s="126" customFormat="1">
      <c r="B1753" s="144"/>
      <c r="M1753" s="151"/>
    </row>
    <row r="1754" spans="2:13" s="126" customFormat="1">
      <c r="B1754" s="144"/>
      <c r="M1754" s="151"/>
    </row>
    <row r="1755" spans="2:13" s="126" customFormat="1">
      <c r="B1755" s="144"/>
      <c r="M1755" s="151"/>
    </row>
    <row r="1756" spans="2:13" s="126" customFormat="1">
      <c r="B1756" s="144"/>
      <c r="M1756" s="151"/>
    </row>
    <row r="1757" spans="2:13" s="126" customFormat="1">
      <c r="B1757" s="144"/>
      <c r="M1757" s="151"/>
    </row>
    <row r="1758" spans="2:13" s="126" customFormat="1">
      <c r="B1758" s="144"/>
      <c r="M1758" s="151"/>
    </row>
    <row r="1759" spans="2:13" s="126" customFormat="1">
      <c r="B1759" s="144"/>
      <c r="M1759" s="151"/>
    </row>
    <row r="1760" spans="2:13" s="126" customFormat="1">
      <c r="B1760" s="144"/>
      <c r="M1760" s="151"/>
    </row>
    <row r="1761" spans="2:13" s="126" customFormat="1">
      <c r="B1761" s="144"/>
      <c r="M1761" s="151"/>
    </row>
    <row r="1762" spans="2:13" s="126" customFormat="1">
      <c r="B1762" s="144"/>
      <c r="M1762" s="151"/>
    </row>
    <row r="1763" spans="2:13" s="126" customFormat="1">
      <c r="B1763" s="144"/>
      <c r="M1763" s="151"/>
    </row>
    <row r="1764" spans="2:13" s="126" customFormat="1">
      <c r="B1764" s="144"/>
      <c r="M1764" s="151"/>
    </row>
    <row r="1765" spans="2:13" s="126" customFormat="1">
      <c r="B1765" s="144"/>
      <c r="M1765" s="151"/>
    </row>
    <row r="1766" spans="2:13" s="126" customFormat="1">
      <c r="B1766" s="144"/>
      <c r="M1766" s="151"/>
    </row>
    <row r="1767" spans="2:13" s="126" customFormat="1">
      <c r="B1767" s="144"/>
      <c r="M1767" s="151"/>
    </row>
    <row r="1768" spans="2:13" s="126" customFormat="1">
      <c r="B1768" s="144"/>
      <c r="M1768" s="151"/>
    </row>
    <row r="1769" spans="2:13" s="126" customFormat="1">
      <c r="B1769" s="144"/>
      <c r="M1769" s="151"/>
    </row>
    <row r="1770" spans="2:13" s="126" customFormat="1">
      <c r="B1770" s="144"/>
      <c r="M1770" s="151"/>
    </row>
    <row r="1771" spans="2:13" s="126" customFormat="1">
      <c r="B1771" s="144"/>
      <c r="M1771" s="151"/>
    </row>
    <row r="1772" spans="2:13" s="126" customFormat="1">
      <c r="B1772" s="144"/>
      <c r="M1772" s="151"/>
    </row>
    <row r="1773" spans="2:13" s="126" customFormat="1">
      <c r="B1773" s="144"/>
      <c r="M1773" s="151"/>
    </row>
    <row r="1774" spans="2:13" s="126" customFormat="1">
      <c r="B1774" s="144"/>
      <c r="M1774" s="151"/>
    </row>
    <row r="1775" spans="2:13" s="126" customFormat="1">
      <c r="B1775" s="144"/>
      <c r="M1775" s="151"/>
    </row>
    <row r="1776" spans="2:13" s="126" customFormat="1">
      <c r="B1776" s="144"/>
      <c r="M1776" s="151"/>
    </row>
    <row r="1777" spans="2:13" s="126" customFormat="1">
      <c r="B1777" s="144"/>
      <c r="M1777" s="151"/>
    </row>
    <row r="1778" spans="2:13" s="126" customFormat="1">
      <c r="B1778" s="144"/>
      <c r="M1778" s="151"/>
    </row>
    <row r="1779" spans="2:13" s="126" customFormat="1">
      <c r="B1779" s="144"/>
      <c r="M1779" s="151"/>
    </row>
    <row r="1780" spans="2:13" s="126" customFormat="1">
      <c r="B1780" s="144"/>
      <c r="M1780" s="151"/>
    </row>
    <row r="1781" spans="2:13" s="126" customFormat="1">
      <c r="B1781" s="144"/>
      <c r="M1781" s="151"/>
    </row>
    <row r="1782" spans="2:13" s="126" customFormat="1">
      <c r="B1782" s="144"/>
      <c r="M1782" s="151"/>
    </row>
    <row r="1783" spans="2:13" s="126" customFormat="1">
      <c r="B1783" s="144"/>
      <c r="M1783" s="151"/>
    </row>
    <row r="1784" spans="2:13" s="126" customFormat="1">
      <c r="B1784" s="144"/>
      <c r="M1784" s="151"/>
    </row>
    <row r="1785" spans="2:13" s="126" customFormat="1">
      <c r="B1785" s="144"/>
      <c r="M1785" s="151"/>
    </row>
    <row r="1786" spans="2:13" s="126" customFormat="1">
      <c r="B1786" s="144"/>
      <c r="M1786" s="151"/>
    </row>
    <row r="1787" spans="2:13" s="126" customFormat="1">
      <c r="B1787" s="144"/>
      <c r="M1787" s="151"/>
    </row>
    <row r="1788" spans="2:13" s="126" customFormat="1">
      <c r="B1788" s="144"/>
      <c r="M1788" s="151"/>
    </row>
    <row r="1789" spans="2:13" s="126" customFormat="1">
      <c r="B1789" s="144"/>
      <c r="M1789" s="151"/>
    </row>
    <row r="1790" spans="2:13" s="126" customFormat="1">
      <c r="B1790" s="144"/>
      <c r="M1790" s="151"/>
    </row>
    <row r="1791" spans="2:13" s="126" customFormat="1">
      <c r="B1791" s="144"/>
      <c r="M1791" s="151"/>
    </row>
    <row r="1792" spans="2:13" s="126" customFormat="1">
      <c r="B1792" s="144"/>
      <c r="M1792" s="151"/>
    </row>
    <row r="1793" spans="2:13" s="126" customFormat="1">
      <c r="B1793" s="144"/>
      <c r="M1793" s="151"/>
    </row>
    <row r="1794" spans="2:13" s="126" customFormat="1">
      <c r="B1794" s="144"/>
      <c r="M1794" s="151"/>
    </row>
    <row r="1795" spans="2:13" s="126" customFormat="1">
      <c r="B1795" s="144"/>
      <c r="M1795" s="151"/>
    </row>
    <row r="1796" spans="2:13" s="126" customFormat="1">
      <c r="B1796" s="144"/>
      <c r="M1796" s="151"/>
    </row>
    <row r="1797" spans="2:13" s="126" customFormat="1">
      <c r="B1797" s="144"/>
      <c r="M1797" s="151"/>
    </row>
    <row r="1798" spans="2:13" s="126" customFormat="1">
      <c r="B1798" s="144"/>
      <c r="M1798" s="151"/>
    </row>
    <row r="1799" spans="2:13" s="126" customFormat="1">
      <c r="B1799" s="144"/>
      <c r="M1799" s="151"/>
    </row>
    <row r="1800" spans="2:13" s="126" customFormat="1">
      <c r="B1800" s="144"/>
      <c r="M1800" s="151"/>
    </row>
    <row r="1801" spans="2:13" s="126" customFormat="1">
      <c r="B1801" s="144"/>
      <c r="M1801" s="151"/>
    </row>
    <row r="1802" spans="2:13" s="126" customFormat="1">
      <c r="B1802" s="144"/>
      <c r="M1802" s="151"/>
    </row>
    <row r="1803" spans="2:13" s="126" customFormat="1">
      <c r="B1803" s="144"/>
      <c r="M1803" s="151"/>
    </row>
    <row r="1804" spans="2:13" s="126" customFormat="1">
      <c r="B1804" s="144"/>
      <c r="M1804" s="151"/>
    </row>
    <row r="1805" spans="2:13" s="126" customFormat="1">
      <c r="B1805" s="144"/>
      <c r="M1805" s="151"/>
    </row>
    <row r="1806" spans="2:13" s="126" customFormat="1">
      <c r="B1806" s="144"/>
      <c r="M1806" s="151"/>
    </row>
    <row r="1807" spans="2:13" s="126" customFormat="1">
      <c r="B1807" s="144"/>
      <c r="M1807" s="151"/>
    </row>
    <row r="1808" spans="2:13" s="126" customFormat="1">
      <c r="B1808" s="144"/>
      <c r="M1808" s="151"/>
    </row>
    <row r="1809" spans="2:13" s="126" customFormat="1">
      <c r="B1809" s="144"/>
      <c r="M1809" s="151"/>
    </row>
    <row r="1810" spans="2:13" s="126" customFormat="1">
      <c r="B1810" s="144"/>
      <c r="M1810" s="151"/>
    </row>
    <row r="1811" spans="2:13" s="126" customFormat="1">
      <c r="B1811" s="144"/>
      <c r="M1811" s="151"/>
    </row>
    <row r="1812" spans="2:13" s="126" customFormat="1">
      <c r="B1812" s="144"/>
      <c r="M1812" s="151"/>
    </row>
    <row r="1813" spans="2:13" s="126" customFormat="1">
      <c r="B1813" s="144"/>
      <c r="M1813" s="151"/>
    </row>
    <row r="1814" spans="2:13" s="126" customFormat="1">
      <c r="B1814" s="144"/>
      <c r="M1814" s="151"/>
    </row>
    <row r="1815" spans="2:13" s="126" customFormat="1">
      <c r="B1815" s="144"/>
      <c r="M1815" s="151"/>
    </row>
    <row r="1816" spans="2:13" s="126" customFormat="1">
      <c r="B1816" s="144"/>
      <c r="M1816" s="151"/>
    </row>
    <row r="1817" spans="2:13" s="126" customFormat="1">
      <c r="B1817" s="144"/>
      <c r="M1817" s="151"/>
    </row>
    <row r="1818" spans="2:13" s="126" customFormat="1">
      <c r="B1818" s="144"/>
      <c r="M1818" s="151"/>
    </row>
    <row r="1819" spans="2:13" s="126" customFormat="1">
      <c r="B1819" s="144"/>
      <c r="M1819" s="151"/>
    </row>
    <row r="1820" spans="2:13" s="126" customFormat="1">
      <c r="B1820" s="144"/>
      <c r="M1820" s="151"/>
    </row>
    <row r="1821" spans="2:13" s="126" customFormat="1">
      <c r="B1821" s="144"/>
      <c r="M1821" s="151"/>
    </row>
    <row r="1822" spans="2:13" s="126" customFormat="1">
      <c r="B1822" s="144"/>
      <c r="M1822" s="151"/>
    </row>
    <row r="1823" spans="2:13" s="126" customFormat="1">
      <c r="B1823" s="144"/>
      <c r="M1823" s="151"/>
    </row>
    <row r="1824" spans="2:13" s="126" customFormat="1">
      <c r="B1824" s="144"/>
      <c r="M1824" s="151"/>
    </row>
    <row r="1825" spans="2:13" s="126" customFormat="1">
      <c r="B1825" s="144"/>
      <c r="M1825" s="151"/>
    </row>
    <row r="1826" spans="2:13" s="126" customFormat="1">
      <c r="B1826" s="144"/>
      <c r="M1826" s="151"/>
    </row>
    <row r="1827" spans="2:13" s="126" customFormat="1">
      <c r="B1827" s="144"/>
      <c r="M1827" s="151"/>
    </row>
    <row r="1828" spans="2:13" s="126" customFormat="1">
      <c r="B1828" s="144"/>
      <c r="M1828" s="151"/>
    </row>
    <row r="1829" spans="2:13" s="126" customFormat="1">
      <c r="B1829" s="144"/>
      <c r="M1829" s="151"/>
    </row>
    <row r="1830" spans="2:13" s="126" customFormat="1">
      <c r="B1830" s="144"/>
      <c r="M1830" s="151"/>
    </row>
    <row r="1831" spans="2:13" s="126" customFormat="1">
      <c r="B1831" s="144"/>
      <c r="M1831" s="151"/>
    </row>
    <row r="1832" spans="2:13" s="126" customFormat="1">
      <c r="B1832" s="144"/>
      <c r="M1832" s="151"/>
    </row>
    <row r="1833" spans="2:13" s="126" customFormat="1">
      <c r="B1833" s="144"/>
      <c r="M1833" s="151"/>
    </row>
    <row r="1834" spans="2:13" s="126" customFormat="1">
      <c r="B1834" s="144"/>
      <c r="M1834" s="151"/>
    </row>
    <row r="1835" spans="2:13" s="126" customFormat="1">
      <c r="B1835" s="144"/>
      <c r="M1835" s="151"/>
    </row>
    <row r="1836" spans="2:13" s="126" customFormat="1">
      <c r="B1836" s="144"/>
      <c r="M1836" s="151"/>
    </row>
    <row r="1837" spans="2:13" s="126" customFormat="1">
      <c r="B1837" s="144"/>
      <c r="M1837" s="151"/>
    </row>
    <row r="1838" spans="2:13" s="126" customFormat="1">
      <c r="B1838" s="144"/>
      <c r="M1838" s="151"/>
    </row>
    <row r="1839" spans="2:13" s="126" customFormat="1">
      <c r="B1839" s="144"/>
      <c r="M1839" s="151"/>
    </row>
    <row r="1840" spans="2:13" s="126" customFormat="1">
      <c r="B1840" s="144"/>
      <c r="M1840" s="151"/>
    </row>
    <row r="1841" spans="2:13" s="126" customFormat="1">
      <c r="B1841" s="144"/>
      <c r="M1841" s="151"/>
    </row>
    <row r="1842" spans="2:13" s="126" customFormat="1">
      <c r="B1842" s="144"/>
      <c r="M1842" s="151"/>
    </row>
    <row r="1843" spans="2:13" s="126" customFormat="1">
      <c r="B1843" s="144"/>
      <c r="M1843" s="151"/>
    </row>
    <row r="1844" spans="2:13" s="126" customFormat="1">
      <c r="B1844" s="144"/>
      <c r="M1844" s="151"/>
    </row>
    <row r="1845" spans="2:13" s="126" customFormat="1">
      <c r="B1845" s="144"/>
      <c r="M1845" s="151"/>
    </row>
    <row r="1846" spans="2:13" s="126" customFormat="1">
      <c r="B1846" s="144"/>
      <c r="M1846" s="151"/>
    </row>
    <row r="1847" spans="2:13" s="126" customFormat="1">
      <c r="B1847" s="144"/>
      <c r="M1847" s="151"/>
    </row>
    <row r="1848" spans="2:13" s="126" customFormat="1">
      <c r="B1848" s="144"/>
      <c r="M1848" s="151"/>
    </row>
    <row r="1849" spans="2:13" s="126" customFormat="1">
      <c r="B1849" s="144"/>
      <c r="M1849" s="151"/>
    </row>
    <row r="1850" spans="2:13" s="126" customFormat="1">
      <c r="B1850" s="144"/>
      <c r="M1850" s="151"/>
    </row>
    <row r="1851" spans="2:13" s="126" customFormat="1">
      <c r="B1851" s="144"/>
      <c r="M1851" s="151"/>
    </row>
    <row r="1852" spans="2:13" s="126" customFormat="1">
      <c r="B1852" s="144"/>
      <c r="M1852" s="151"/>
    </row>
    <row r="1853" spans="2:13" s="126" customFormat="1">
      <c r="B1853" s="144"/>
      <c r="M1853" s="151"/>
    </row>
    <row r="1854" spans="2:13" s="126" customFormat="1">
      <c r="B1854" s="144"/>
      <c r="M1854" s="151"/>
    </row>
    <row r="1855" spans="2:13" s="126" customFormat="1">
      <c r="B1855" s="144"/>
      <c r="M1855" s="151"/>
    </row>
    <row r="1856" spans="2:13" s="126" customFormat="1">
      <c r="B1856" s="144"/>
      <c r="M1856" s="151"/>
    </row>
    <row r="1857" spans="2:13" s="126" customFormat="1">
      <c r="B1857" s="144"/>
      <c r="M1857" s="151"/>
    </row>
    <row r="1858" spans="2:13" s="126" customFormat="1">
      <c r="B1858" s="144"/>
      <c r="M1858" s="151"/>
    </row>
    <row r="1859" spans="2:13" s="126" customFormat="1">
      <c r="B1859" s="144"/>
      <c r="M1859" s="151"/>
    </row>
    <row r="1860" spans="2:13" s="126" customFormat="1">
      <c r="B1860" s="144"/>
      <c r="M1860" s="151"/>
    </row>
    <row r="1861" spans="2:13" s="126" customFormat="1">
      <c r="B1861" s="144"/>
      <c r="M1861" s="151"/>
    </row>
    <row r="1862" spans="2:13" s="126" customFormat="1">
      <c r="B1862" s="144"/>
      <c r="M1862" s="151"/>
    </row>
    <row r="1863" spans="2:13" s="126" customFormat="1">
      <c r="B1863" s="144"/>
      <c r="M1863" s="151"/>
    </row>
    <row r="1864" spans="2:13" s="126" customFormat="1">
      <c r="B1864" s="144"/>
      <c r="M1864" s="151"/>
    </row>
    <row r="1865" spans="2:13" s="126" customFormat="1">
      <c r="B1865" s="144"/>
      <c r="M1865" s="151"/>
    </row>
    <row r="1866" spans="2:13" s="126" customFormat="1">
      <c r="B1866" s="144"/>
      <c r="M1866" s="151"/>
    </row>
    <row r="1867" spans="2:13" s="126" customFormat="1">
      <c r="B1867" s="144"/>
      <c r="M1867" s="151"/>
    </row>
    <row r="1868" spans="2:13" s="126" customFormat="1">
      <c r="B1868" s="144"/>
      <c r="M1868" s="151"/>
    </row>
    <row r="1869" spans="2:13" s="126" customFormat="1">
      <c r="B1869" s="144"/>
      <c r="M1869" s="151"/>
    </row>
    <row r="1870" spans="2:13" s="126" customFormat="1">
      <c r="B1870" s="144"/>
      <c r="M1870" s="151"/>
    </row>
    <row r="1871" spans="2:13" s="126" customFormat="1">
      <c r="B1871" s="144"/>
      <c r="M1871" s="151"/>
    </row>
    <row r="1872" spans="2:13" s="126" customFormat="1">
      <c r="B1872" s="144"/>
      <c r="M1872" s="151"/>
    </row>
    <row r="1873" spans="2:13" s="126" customFormat="1">
      <c r="B1873" s="144"/>
      <c r="M1873" s="151"/>
    </row>
    <row r="1874" spans="2:13" s="126" customFormat="1">
      <c r="B1874" s="144"/>
      <c r="M1874" s="151"/>
    </row>
    <row r="1875" spans="2:13" s="126" customFormat="1">
      <c r="B1875" s="144"/>
      <c r="M1875" s="151"/>
    </row>
    <row r="1876" spans="2:13" s="126" customFormat="1">
      <c r="B1876" s="144"/>
      <c r="M1876" s="151"/>
    </row>
    <row r="1877" spans="2:13" s="126" customFormat="1">
      <c r="B1877" s="144"/>
      <c r="M1877" s="151"/>
    </row>
    <row r="1878" spans="2:13" s="126" customFormat="1">
      <c r="B1878" s="144"/>
      <c r="M1878" s="151"/>
    </row>
    <row r="1879" spans="2:13" s="126" customFormat="1">
      <c r="B1879" s="144"/>
      <c r="M1879" s="151"/>
    </row>
    <row r="1880" spans="2:13" s="126" customFormat="1">
      <c r="B1880" s="144"/>
      <c r="M1880" s="151"/>
    </row>
    <row r="1881" spans="2:13" s="126" customFormat="1">
      <c r="B1881" s="144"/>
      <c r="M1881" s="151"/>
    </row>
    <row r="1882" spans="2:13" s="126" customFormat="1">
      <c r="B1882" s="144"/>
      <c r="M1882" s="151"/>
    </row>
    <row r="1883" spans="2:13" s="126" customFormat="1">
      <c r="B1883" s="144"/>
      <c r="M1883" s="151"/>
    </row>
    <row r="1884" spans="2:13" s="126" customFormat="1">
      <c r="B1884" s="144"/>
      <c r="M1884" s="151"/>
    </row>
    <row r="1885" spans="2:13" s="126" customFormat="1">
      <c r="B1885" s="144"/>
      <c r="M1885" s="151"/>
    </row>
    <row r="1886" spans="2:13" s="126" customFormat="1">
      <c r="B1886" s="144"/>
      <c r="M1886" s="151"/>
    </row>
    <row r="1887" spans="2:13" s="126" customFormat="1">
      <c r="B1887" s="144"/>
      <c r="M1887" s="151"/>
    </row>
    <row r="1888" spans="2:13" s="126" customFormat="1">
      <c r="B1888" s="144"/>
      <c r="M1888" s="151"/>
    </row>
    <row r="1889" spans="2:13" s="126" customFormat="1">
      <c r="B1889" s="144"/>
      <c r="M1889" s="151"/>
    </row>
    <row r="1890" spans="2:13" s="126" customFormat="1">
      <c r="B1890" s="144"/>
      <c r="M1890" s="151"/>
    </row>
    <row r="1891" spans="2:13" s="126" customFormat="1">
      <c r="B1891" s="144"/>
      <c r="M1891" s="151"/>
    </row>
    <row r="1892" spans="2:13" s="126" customFormat="1">
      <c r="B1892" s="144"/>
      <c r="M1892" s="151"/>
    </row>
    <row r="1893" spans="2:13" s="126" customFormat="1">
      <c r="B1893" s="144"/>
      <c r="M1893" s="151"/>
    </row>
    <row r="1894" spans="2:13" s="126" customFormat="1">
      <c r="B1894" s="144"/>
      <c r="M1894" s="151"/>
    </row>
    <row r="1895" spans="2:13" s="126" customFormat="1">
      <c r="B1895" s="144"/>
      <c r="M1895" s="151"/>
    </row>
    <row r="1896" spans="2:13" s="126" customFormat="1">
      <c r="B1896" s="144"/>
      <c r="M1896" s="151"/>
    </row>
    <row r="1897" spans="2:13" s="126" customFormat="1">
      <c r="B1897" s="144"/>
      <c r="M1897" s="151"/>
    </row>
    <row r="1898" spans="2:13" s="126" customFormat="1">
      <c r="B1898" s="144"/>
      <c r="M1898" s="151"/>
    </row>
    <row r="1899" spans="2:13" s="126" customFormat="1">
      <c r="B1899" s="144"/>
      <c r="M1899" s="151"/>
    </row>
    <row r="1900" spans="2:13" s="126" customFormat="1">
      <c r="B1900" s="144"/>
      <c r="M1900" s="151"/>
    </row>
    <row r="1901" spans="2:13" s="126" customFormat="1">
      <c r="B1901" s="144"/>
      <c r="M1901" s="151"/>
    </row>
    <row r="1902" spans="2:13" s="126" customFormat="1">
      <c r="B1902" s="144"/>
      <c r="M1902" s="151"/>
    </row>
    <row r="1903" spans="2:13" s="126" customFormat="1">
      <c r="B1903" s="144"/>
      <c r="M1903" s="151"/>
    </row>
    <row r="1904" spans="2:13" s="126" customFormat="1">
      <c r="B1904" s="144"/>
      <c r="M1904" s="151"/>
    </row>
    <row r="1905" spans="2:13" s="126" customFormat="1">
      <c r="B1905" s="144"/>
      <c r="M1905" s="151"/>
    </row>
    <row r="1906" spans="2:13" s="126" customFormat="1">
      <c r="B1906" s="144"/>
      <c r="M1906" s="151"/>
    </row>
    <row r="1907" spans="2:13" s="126" customFormat="1">
      <c r="B1907" s="144"/>
      <c r="M1907" s="151"/>
    </row>
    <row r="1908" spans="2:13" s="126" customFormat="1">
      <c r="B1908" s="144"/>
      <c r="M1908" s="151"/>
    </row>
    <row r="1909" spans="2:13" s="126" customFormat="1">
      <c r="B1909" s="144"/>
      <c r="M1909" s="151"/>
    </row>
    <row r="1910" spans="2:13" s="126" customFormat="1">
      <c r="B1910" s="144"/>
      <c r="M1910" s="151"/>
    </row>
    <row r="1911" spans="2:13" s="126" customFormat="1">
      <c r="B1911" s="144"/>
      <c r="M1911" s="151"/>
    </row>
    <row r="1912" spans="2:13" s="126" customFormat="1">
      <c r="B1912" s="144"/>
      <c r="M1912" s="151"/>
    </row>
    <row r="1913" spans="2:13" s="126" customFormat="1">
      <c r="B1913" s="144"/>
      <c r="M1913" s="151"/>
    </row>
    <row r="1914" spans="2:13" s="126" customFormat="1">
      <c r="B1914" s="144"/>
      <c r="M1914" s="151"/>
    </row>
    <row r="1915" spans="2:13" s="126" customFormat="1">
      <c r="B1915" s="144"/>
      <c r="M1915" s="151"/>
    </row>
    <row r="1916" spans="2:13" s="126" customFormat="1">
      <c r="B1916" s="144"/>
      <c r="M1916" s="151"/>
    </row>
    <row r="1917" spans="2:13" s="126" customFormat="1">
      <c r="B1917" s="144"/>
      <c r="M1917" s="151"/>
    </row>
    <row r="1918" spans="2:13" s="126" customFormat="1">
      <c r="B1918" s="144"/>
      <c r="M1918" s="151"/>
    </row>
    <row r="1919" spans="2:13" s="126" customFormat="1">
      <c r="B1919" s="144"/>
      <c r="M1919" s="151"/>
    </row>
    <row r="1920" spans="2:13" s="126" customFormat="1">
      <c r="B1920" s="144"/>
      <c r="M1920" s="151"/>
    </row>
    <row r="1921" spans="2:13" s="126" customFormat="1">
      <c r="B1921" s="144"/>
      <c r="M1921" s="151"/>
    </row>
    <row r="1922" spans="2:13" s="126" customFormat="1">
      <c r="B1922" s="144"/>
      <c r="M1922" s="151"/>
    </row>
    <row r="1923" spans="2:13" s="126" customFormat="1">
      <c r="B1923" s="144"/>
      <c r="M1923" s="151"/>
    </row>
    <row r="1924" spans="2:13" s="126" customFormat="1">
      <c r="B1924" s="144"/>
      <c r="M1924" s="151"/>
    </row>
    <row r="1925" spans="2:13" s="126" customFormat="1">
      <c r="B1925" s="144"/>
      <c r="M1925" s="151"/>
    </row>
    <row r="1926" spans="2:13" s="126" customFormat="1">
      <c r="B1926" s="144"/>
      <c r="M1926" s="151"/>
    </row>
    <row r="1927" spans="2:13" s="126" customFormat="1">
      <c r="B1927" s="144"/>
      <c r="M1927" s="151"/>
    </row>
    <row r="1928" spans="2:13" s="126" customFormat="1">
      <c r="B1928" s="144"/>
      <c r="M1928" s="151"/>
    </row>
    <row r="1929" spans="2:13" s="126" customFormat="1">
      <c r="B1929" s="144"/>
      <c r="M1929" s="151"/>
    </row>
    <row r="1930" spans="2:13" s="126" customFormat="1">
      <c r="B1930" s="144"/>
      <c r="M1930" s="151"/>
    </row>
    <row r="1931" spans="2:13" s="126" customFormat="1">
      <c r="B1931" s="144"/>
      <c r="M1931" s="151"/>
    </row>
    <row r="1932" spans="2:13" s="126" customFormat="1">
      <c r="B1932" s="144"/>
      <c r="M1932" s="151"/>
    </row>
    <row r="1933" spans="2:13" s="126" customFormat="1">
      <c r="B1933" s="144"/>
      <c r="M1933" s="151"/>
    </row>
    <row r="1934" spans="2:13" s="126" customFormat="1">
      <c r="B1934" s="144"/>
      <c r="M1934" s="151"/>
    </row>
    <row r="1935" spans="2:13" s="126" customFormat="1">
      <c r="B1935" s="144"/>
      <c r="M1935" s="151"/>
    </row>
    <row r="1936" spans="2:13" s="126" customFormat="1">
      <c r="B1936" s="144"/>
      <c r="M1936" s="151"/>
    </row>
    <row r="1937" spans="2:13" s="126" customFormat="1">
      <c r="B1937" s="144"/>
      <c r="M1937" s="151"/>
    </row>
    <row r="1938" spans="2:13" s="126" customFormat="1">
      <c r="B1938" s="144"/>
      <c r="M1938" s="151"/>
    </row>
    <row r="1939" spans="2:13" s="126" customFormat="1">
      <c r="B1939" s="144"/>
      <c r="M1939" s="151"/>
    </row>
    <row r="1940" spans="2:13" s="126" customFormat="1">
      <c r="B1940" s="144"/>
      <c r="M1940" s="151"/>
    </row>
    <row r="1941" spans="2:13" s="126" customFormat="1">
      <c r="B1941" s="144"/>
      <c r="M1941" s="151"/>
    </row>
    <row r="1942" spans="2:13" s="126" customFormat="1">
      <c r="B1942" s="144"/>
      <c r="M1942" s="151"/>
    </row>
    <row r="1943" spans="2:13" s="126" customFormat="1">
      <c r="B1943" s="144"/>
      <c r="M1943" s="151"/>
    </row>
    <row r="1944" spans="2:13" s="126" customFormat="1">
      <c r="B1944" s="144"/>
      <c r="M1944" s="151"/>
    </row>
    <row r="1945" spans="2:13" s="126" customFormat="1">
      <c r="B1945" s="144"/>
      <c r="M1945" s="151"/>
    </row>
    <row r="1946" spans="2:13" s="126" customFormat="1">
      <c r="B1946" s="144"/>
      <c r="M1946" s="151"/>
    </row>
    <row r="1947" spans="2:13" s="126" customFormat="1">
      <c r="B1947" s="144"/>
      <c r="M1947" s="151"/>
    </row>
    <row r="1948" spans="2:13" s="126" customFormat="1">
      <c r="B1948" s="144"/>
      <c r="M1948" s="151"/>
    </row>
    <row r="1949" spans="2:13" s="126" customFormat="1">
      <c r="B1949" s="144"/>
      <c r="M1949" s="151"/>
    </row>
    <row r="1950" spans="2:13" s="126" customFormat="1">
      <c r="B1950" s="144"/>
      <c r="M1950" s="151"/>
    </row>
    <row r="1951" spans="2:13" s="126" customFormat="1">
      <c r="B1951" s="144"/>
      <c r="M1951" s="151"/>
    </row>
    <row r="1952" spans="2:13" s="126" customFormat="1">
      <c r="B1952" s="144"/>
      <c r="M1952" s="151"/>
    </row>
    <row r="1953" spans="2:13" s="126" customFormat="1">
      <c r="B1953" s="144"/>
      <c r="M1953" s="151"/>
    </row>
    <row r="1954" spans="2:13" s="126" customFormat="1">
      <c r="B1954" s="144"/>
      <c r="M1954" s="151"/>
    </row>
    <row r="1955" spans="2:13" s="126" customFormat="1">
      <c r="B1955" s="144"/>
      <c r="M1955" s="151"/>
    </row>
    <row r="1956" spans="2:13" s="126" customFormat="1">
      <c r="B1956" s="144"/>
      <c r="M1956" s="151"/>
    </row>
    <row r="1957" spans="2:13" s="126" customFormat="1">
      <c r="B1957" s="144"/>
      <c r="M1957" s="151"/>
    </row>
    <row r="1958" spans="2:13" s="126" customFormat="1">
      <c r="B1958" s="144"/>
      <c r="M1958" s="151"/>
    </row>
    <row r="1959" spans="2:13" s="126" customFormat="1">
      <c r="B1959" s="144"/>
      <c r="M1959" s="151"/>
    </row>
    <row r="1960" spans="2:13" s="126" customFormat="1">
      <c r="B1960" s="144"/>
      <c r="M1960" s="151"/>
    </row>
    <row r="1961" spans="2:13" s="126" customFormat="1">
      <c r="B1961" s="144"/>
      <c r="M1961" s="151"/>
    </row>
    <row r="1962" spans="2:13" s="126" customFormat="1">
      <c r="B1962" s="144"/>
      <c r="M1962" s="151"/>
    </row>
    <row r="1963" spans="2:13" s="126" customFormat="1">
      <c r="B1963" s="144"/>
      <c r="M1963" s="151"/>
    </row>
    <row r="1964" spans="2:13" s="126" customFormat="1">
      <c r="B1964" s="144"/>
      <c r="M1964" s="151"/>
    </row>
    <row r="1965" spans="2:13" s="126" customFormat="1">
      <c r="B1965" s="144"/>
      <c r="M1965" s="151"/>
    </row>
    <row r="1966" spans="2:13" s="126" customFormat="1">
      <c r="B1966" s="144"/>
      <c r="M1966" s="151"/>
    </row>
    <row r="1967" spans="2:13" s="126" customFormat="1">
      <c r="B1967" s="144"/>
      <c r="M1967" s="151"/>
    </row>
    <row r="1968" spans="2:13" s="126" customFormat="1">
      <c r="B1968" s="144"/>
      <c r="M1968" s="151"/>
    </row>
    <row r="1969" spans="2:13" s="126" customFormat="1">
      <c r="B1969" s="144"/>
      <c r="M1969" s="151"/>
    </row>
    <row r="1970" spans="2:13" s="126" customFormat="1">
      <c r="B1970" s="144"/>
      <c r="M1970" s="151"/>
    </row>
    <row r="1971" spans="2:13" s="126" customFormat="1">
      <c r="B1971" s="144"/>
      <c r="M1971" s="151"/>
    </row>
    <row r="1972" spans="2:13" s="126" customFormat="1">
      <c r="B1972" s="144"/>
      <c r="M1972" s="151"/>
    </row>
    <row r="1973" spans="2:13" s="126" customFormat="1">
      <c r="B1973" s="144"/>
      <c r="M1973" s="151"/>
    </row>
    <row r="1974" spans="2:13" s="126" customFormat="1">
      <c r="B1974" s="144"/>
      <c r="M1974" s="151"/>
    </row>
    <row r="1975" spans="2:13" s="126" customFormat="1">
      <c r="B1975" s="144"/>
      <c r="M1975" s="151"/>
    </row>
    <row r="1976" spans="2:13" s="126" customFormat="1">
      <c r="B1976" s="144"/>
      <c r="M1976" s="151"/>
    </row>
    <row r="1977" spans="2:13" s="126" customFormat="1">
      <c r="B1977" s="144"/>
      <c r="M1977" s="151"/>
    </row>
    <row r="1978" spans="2:13" s="126" customFormat="1">
      <c r="B1978" s="144"/>
      <c r="M1978" s="151"/>
    </row>
    <row r="1979" spans="2:13" s="126" customFormat="1">
      <c r="B1979" s="144"/>
      <c r="M1979" s="151"/>
    </row>
    <row r="1980" spans="2:13" s="126" customFormat="1">
      <c r="B1980" s="144"/>
      <c r="M1980" s="151"/>
    </row>
    <row r="1981" spans="2:13" s="126" customFormat="1">
      <c r="B1981" s="144"/>
      <c r="M1981" s="151"/>
    </row>
    <row r="1982" spans="2:13" s="126" customFormat="1">
      <c r="B1982" s="144"/>
      <c r="M1982" s="151"/>
    </row>
    <row r="1983" spans="2:13" s="126" customFormat="1">
      <c r="B1983" s="144"/>
      <c r="M1983" s="151"/>
    </row>
    <row r="1984" spans="2:13" s="126" customFormat="1">
      <c r="B1984" s="144"/>
      <c r="M1984" s="151"/>
    </row>
    <row r="1985" spans="2:13" s="126" customFormat="1">
      <c r="B1985" s="144"/>
      <c r="M1985" s="151"/>
    </row>
    <row r="1986" spans="2:13" s="126" customFormat="1">
      <c r="B1986" s="144"/>
      <c r="M1986" s="151"/>
    </row>
    <row r="1987" spans="2:13" s="126" customFormat="1">
      <c r="B1987" s="144"/>
      <c r="M1987" s="151"/>
    </row>
    <row r="1988" spans="2:13" s="126" customFormat="1">
      <c r="B1988" s="144"/>
      <c r="M1988" s="151"/>
    </row>
    <row r="1989" spans="2:13" s="126" customFormat="1">
      <c r="B1989" s="144"/>
      <c r="M1989" s="151"/>
    </row>
    <row r="1990" spans="2:13" s="126" customFormat="1">
      <c r="B1990" s="144"/>
      <c r="M1990" s="151"/>
    </row>
    <row r="1991" spans="2:13" s="126" customFormat="1">
      <c r="B1991" s="144"/>
      <c r="M1991" s="151"/>
    </row>
    <row r="1992" spans="2:13" s="126" customFormat="1">
      <c r="B1992" s="144"/>
      <c r="M1992" s="151"/>
    </row>
    <row r="1993" spans="2:13" s="126" customFormat="1">
      <c r="B1993" s="144"/>
      <c r="M1993" s="151"/>
    </row>
    <row r="1994" spans="2:13" s="126" customFormat="1">
      <c r="B1994" s="144"/>
      <c r="M1994" s="151"/>
    </row>
    <row r="1995" spans="2:13" s="126" customFormat="1">
      <c r="B1995" s="144"/>
      <c r="M1995" s="151"/>
    </row>
    <row r="1996" spans="2:13" s="126" customFormat="1">
      <c r="B1996" s="144"/>
      <c r="M1996" s="151"/>
    </row>
    <row r="1997" spans="2:13" s="126" customFormat="1">
      <c r="B1997" s="144"/>
      <c r="M1997" s="151"/>
    </row>
    <row r="1998" spans="2:13" s="126" customFormat="1">
      <c r="B1998" s="144"/>
      <c r="M1998" s="151"/>
    </row>
    <row r="1999" spans="2:13" s="126" customFormat="1">
      <c r="B1999" s="144"/>
      <c r="M1999" s="151"/>
    </row>
    <row r="2000" spans="2:13" s="126" customFormat="1">
      <c r="B2000" s="144"/>
      <c r="M2000" s="151"/>
    </row>
    <row r="2001" spans="2:13" s="126" customFormat="1">
      <c r="B2001" s="144"/>
      <c r="M2001" s="151"/>
    </row>
    <row r="2002" spans="2:13" s="126" customFormat="1">
      <c r="B2002" s="144"/>
      <c r="M2002" s="151"/>
    </row>
    <row r="2003" spans="2:13" s="126" customFormat="1">
      <c r="B2003" s="144"/>
      <c r="M2003" s="151"/>
    </row>
    <row r="2004" spans="2:13" s="126" customFormat="1">
      <c r="B2004" s="144"/>
      <c r="M2004" s="151"/>
    </row>
    <row r="2005" spans="2:13" s="126" customFormat="1">
      <c r="B2005" s="144"/>
      <c r="M2005" s="151"/>
    </row>
    <row r="2006" spans="2:13" s="126" customFormat="1">
      <c r="B2006" s="144"/>
      <c r="M2006" s="151"/>
    </row>
    <row r="2007" spans="2:13" s="126" customFormat="1">
      <c r="B2007" s="144"/>
      <c r="M2007" s="151"/>
    </row>
    <row r="2008" spans="2:13" s="126" customFormat="1">
      <c r="B2008" s="144"/>
      <c r="M2008" s="151"/>
    </row>
    <row r="2009" spans="2:13" s="126" customFormat="1">
      <c r="B2009" s="144"/>
      <c r="M2009" s="151"/>
    </row>
    <row r="2010" spans="2:13" s="126" customFormat="1">
      <c r="B2010" s="144"/>
      <c r="M2010" s="151"/>
    </row>
    <row r="2011" spans="2:13" s="126" customFormat="1">
      <c r="B2011" s="144"/>
      <c r="M2011" s="151"/>
    </row>
    <row r="2012" spans="2:13" s="126" customFormat="1">
      <c r="B2012" s="144"/>
      <c r="M2012" s="151"/>
    </row>
    <row r="2013" spans="2:13" s="126" customFormat="1">
      <c r="B2013" s="144"/>
      <c r="M2013" s="151"/>
    </row>
    <row r="2014" spans="2:13" s="126" customFormat="1">
      <c r="B2014" s="144"/>
      <c r="M2014" s="151"/>
    </row>
    <row r="2015" spans="2:13" s="126" customFormat="1">
      <c r="B2015" s="144"/>
      <c r="M2015" s="151"/>
    </row>
    <row r="2016" spans="2:13" s="126" customFormat="1">
      <c r="B2016" s="144"/>
      <c r="M2016" s="151"/>
    </row>
    <row r="2017" spans="2:13" s="126" customFormat="1">
      <c r="B2017" s="144"/>
      <c r="M2017" s="151"/>
    </row>
    <row r="2018" spans="2:13" s="126" customFormat="1">
      <c r="B2018" s="144"/>
      <c r="M2018" s="151"/>
    </row>
    <row r="2019" spans="2:13" s="126" customFormat="1">
      <c r="B2019" s="144"/>
      <c r="M2019" s="151"/>
    </row>
    <row r="2020" spans="2:13" s="126" customFormat="1">
      <c r="B2020" s="144"/>
      <c r="M2020" s="151"/>
    </row>
    <row r="2021" spans="2:13" s="126" customFormat="1">
      <c r="B2021" s="144"/>
      <c r="M2021" s="151"/>
    </row>
    <row r="2022" spans="2:13" s="126" customFormat="1">
      <c r="B2022" s="144"/>
      <c r="M2022" s="151"/>
    </row>
    <row r="2023" spans="2:13" s="126" customFormat="1">
      <c r="B2023" s="144"/>
      <c r="M2023" s="151"/>
    </row>
    <row r="2024" spans="2:13" s="126" customFormat="1">
      <c r="B2024" s="144"/>
      <c r="M2024" s="151"/>
    </row>
    <row r="2025" spans="2:13" s="126" customFormat="1">
      <c r="B2025" s="144"/>
      <c r="M2025" s="151"/>
    </row>
    <row r="2026" spans="2:13" s="126" customFormat="1">
      <c r="B2026" s="144"/>
      <c r="M2026" s="151"/>
    </row>
    <row r="2027" spans="2:13" s="126" customFormat="1">
      <c r="B2027" s="144"/>
      <c r="M2027" s="151"/>
    </row>
    <row r="2028" spans="2:13" s="126" customFormat="1">
      <c r="B2028" s="144"/>
      <c r="M2028" s="151"/>
    </row>
    <row r="2029" spans="2:13" s="126" customFormat="1">
      <c r="B2029" s="144"/>
      <c r="M2029" s="151"/>
    </row>
    <row r="2030" spans="2:13" s="126" customFormat="1">
      <c r="B2030" s="144"/>
      <c r="M2030" s="151"/>
    </row>
    <row r="2031" spans="2:13" s="126" customFormat="1">
      <c r="B2031" s="144"/>
      <c r="M2031" s="151"/>
    </row>
    <row r="2032" spans="2:13" s="126" customFormat="1">
      <c r="B2032" s="144"/>
      <c r="M2032" s="151"/>
    </row>
    <row r="2033" spans="2:13" s="126" customFormat="1">
      <c r="B2033" s="144"/>
      <c r="M2033" s="151"/>
    </row>
    <row r="2034" spans="2:13" s="126" customFormat="1">
      <c r="B2034" s="144"/>
      <c r="M2034" s="151"/>
    </row>
    <row r="2035" spans="2:13" s="126" customFormat="1">
      <c r="B2035" s="144"/>
      <c r="M2035" s="151"/>
    </row>
    <row r="2036" spans="2:13" s="126" customFormat="1">
      <c r="B2036" s="144"/>
      <c r="M2036" s="151"/>
    </row>
    <row r="2037" spans="2:13" s="126" customFormat="1">
      <c r="B2037" s="144"/>
      <c r="M2037" s="151"/>
    </row>
    <row r="2038" spans="2:13" s="126" customFormat="1">
      <c r="B2038" s="144"/>
      <c r="M2038" s="151"/>
    </row>
    <row r="2039" spans="2:13" s="126" customFormat="1">
      <c r="B2039" s="144"/>
      <c r="M2039" s="151"/>
    </row>
    <row r="2040" spans="2:13" s="126" customFormat="1">
      <c r="B2040" s="144"/>
      <c r="M2040" s="151"/>
    </row>
    <row r="2041" spans="2:13" s="126" customFormat="1">
      <c r="B2041" s="144"/>
      <c r="M2041" s="151"/>
    </row>
    <row r="2042" spans="2:13" s="126" customFormat="1">
      <c r="B2042" s="144"/>
      <c r="M2042" s="151"/>
    </row>
    <row r="2043" spans="2:13" s="126" customFormat="1">
      <c r="B2043" s="144"/>
      <c r="M2043" s="151"/>
    </row>
    <row r="2044" spans="2:13" s="126" customFormat="1">
      <c r="B2044" s="144"/>
      <c r="M2044" s="151"/>
    </row>
    <row r="2045" spans="2:13" s="126" customFormat="1">
      <c r="B2045" s="144"/>
      <c r="M2045" s="151"/>
    </row>
    <row r="2046" spans="2:13" s="126" customFormat="1">
      <c r="B2046" s="144"/>
      <c r="M2046" s="151"/>
    </row>
    <row r="2047" spans="2:13" s="126" customFormat="1">
      <c r="B2047" s="144"/>
      <c r="M2047" s="151"/>
    </row>
    <row r="2048" spans="2:13" s="126" customFormat="1">
      <c r="B2048" s="144"/>
      <c r="M2048" s="151"/>
    </row>
    <row r="2049" spans="2:13" s="126" customFormat="1">
      <c r="B2049" s="144"/>
      <c r="M2049" s="151"/>
    </row>
    <row r="2050" spans="2:13" s="126" customFormat="1">
      <c r="B2050" s="144"/>
      <c r="M2050" s="151"/>
    </row>
    <row r="2051" spans="2:13" s="126" customFormat="1">
      <c r="B2051" s="144"/>
      <c r="M2051" s="151"/>
    </row>
    <row r="2052" spans="2:13" s="126" customFormat="1">
      <c r="B2052" s="144"/>
      <c r="M2052" s="151"/>
    </row>
    <row r="2053" spans="2:13" s="126" customFormat="1">
      <c r="B2053" s="144"/>
      <c r="M2053" s="151"/>
    </row>
    <row r="2054" spans="2:13" s="126" customFormat="1">
      <c r="B2054" s="144"/>
      <c r="M2054" s="151"/>
    </row>
    <row r="2055" spans="2:13" s="126" customFormat="1">
      <c r="B2055" s="144"/>
      <c r="M2055" s="151"/>
    </row>
    <row r="2056" spans="2:13" s="126" customFormat="1">
      <c r="B2056" s="144"/>
      <c r="M2056" s="151"/>
    </row>
    <row r="2057" spans="2:13" s="126" customFormat="1">
      <c r="B2057" s="144"/>
      <c r="M2057" s="151"/>
    </row>
    <row r="2058" spans="2:13" s="126" customFormat="1">
      <c r="B2058" s="144"/>
      <c r="M2058" s="151"/>
    </row>
    <row r="2059" spans="2:13" s="126" customFormat="1">
      <c r="B2059" s="144"/>
      <c r="M2059" s="151"/>
    </row>
    <row r="2060" spans="2:13" s="126" customFormat="1">
      <c r="B2060" s="144"/>
      <c r="M2060" s="151"/>
    </row>
    <row r="2061" spans="2:13" s="126" customFormat="1">
      <c r="B2061" s="144"/>
      <c r="M2061" s="151"/>
    </row>
    <row r="2062" spans="2:13" s="126" customFormat="1">
      <c r="B2062" s="144"/>
      <c r="M2062" s="151"/>
    </row>
    <row r="2063" spans="2:13" s="126" customFormat="1">
      <c r="B2063" s="144"/>
      <c r="M2063" s="151"/>
    </row>
    <row r="2064" spans="2:13" s="126" customFormat="1">
      <c r="B2064" s="144"/>
      <c r="M2064" s="151"/>
    </row>
    <row r="2065" spans="2:13" s="126" customFormat="1">
      <c r="B2065" s="144"/>
      <c r="M2065" s="151"/>
    </row>
    <row r="2066" spans="2:13" s="126" customFormat="1">
      <c r="B2066" s="144"/>
      <c r="M2066" s="151"/>
    </row>
    <row r="2067" spans="2:13" s="126" customFormat="1">
      <c r="B2067" s="144"/>
      <c r="M2067" s="151"/>
    </row>
    <row r="2068" spans="2:13" s="126" customFormat="1">
      <c r="B2068" s="144"/>
      <c r="M2068" s="151"/>
    </row>
    <row r="2069" spans="2:13" s="126" customFormat="1">
      <c r="B2069" s="144"/>
      <c r="M2069" s="151"/>
    </row>
    <row r="2070" spans="2:13" s="126" customFormat="1">
      <c r="B2070" s="144"/>
      <c r="M2070" s="151"/>
    </row>
    <row r="2071" spans="2:13" s="126" customFormat="1">
      <c r="B2071" s="144"/>
      <c r="M2071" s="151"/>
    </row>
    <row r="2072" spans="2:13" s="126" customFormat="1">
      <c r="B2072" s="144"/>
      <c r="M2072" s="151"/>
    </row>
    <row r="2073" spans="2:13" s="126" customFormat="1">
      <c r="B2073" s="144"/>
      <c r="M2073" s="151"/>
    </row>
    <row r="2074" spans="2:13" s="126" customFormat="1">
      <c r="B2074" s="144"/>
      <c r="M2074" s="151"/>
    </row>
    <row r="2075" spans="2:13" s="126" customFormat="1">
      <c r="B2075" s="144"/>
      <c r="M2075" s="151"/>
    </row>
    <row r="2076" spans="2:13" s="126" customFormat="1">
      <c r="B2076" s="144"/>
      <c r="M2076" s="151"/>
    </row>
    <row r="2077" spans="2:13" s="126" customFormat="1">
      <c r="B2077" s="144"/>
      <c r="M2077" s="151"/>
    </row>
    <row r="2078" spans="2:13" s="126" customFormat="1">
      <c r="B2078" s="144"/>
      <c r="M2078" s="151"/>
    </row>
    <row r="2079" spans="2:13" s="126" customFormat="1">
      <c r="B2079" s="144"/>
      <c r="M2079" s="151"/>
    </row>
    <row r="2080" spans="2:13" s="126" customFormat="1">
      <c r="B2080" s="144"/>
      <c r="M2080" s="151"/>
    </row>
    <row r="2081" spans="2:13" s="126" customFormat="1">
      <c r="B2081" s="144"/>
      <c r="M2081" s="151"/>
    </row>
    <row r="2082" spans="2:13" s="126" customFormat="1">
      <c r="B2082" s="144"/>
      <c r="M2082" s="151"/>
    </row>
    <row r="2083" spans="2:13" s="126" customFormat="1">
      <c r="B2083" s="144"/>
      <c r="M2083" s="151"/>
    </row>
    <row r="2084" spans="2:13" s="126" customFormat="1">
      <c r="B2084" s="144"/>
      <c r="M2084" s="151"/>
    </row>
    <row r="2085" spans="2:13" s="126" customFormat="1">
      <c r="B2085" s="144"/>
      <c r="M2085" s="151"/>
    </row>
    <row r="2086" spans="2:13" s="126" customFormat="1">
      <c r="B2086" s="144"/>
      <c r="M2086" s="151"/>
    </row>
    <row r="2087" spans="2:13" s="126" customFormat="1">
      <c r="B2087" s="144"/>
      <c r="M2087" s="151"/>
    </row>
    <row r="2088" spans="2:13" s="126" customFormat="1">
      <c r="B2088" s="144"/>
      <c r="M2088" s="151"/>
    </row>
    <row r="2089" spans="2:13" s="126" customFormat="1">
      <c r="B2089" s="144"/>
      <c r="M2089" s="151"/>
    </row>
    <row r="2090" spans="2:13" s="126" customFormat="1">
      <c r="B2090" s="144"/>
      <c r="M2090" s="151"/>
    </row>
    <row r="2091" spans="2:13" s="126" customFormat="1">
      <c r="B2091" s="144"/>
      <c r="M2091" s="151"/>
    </row>
    <row r="2092" spans="2:13" s="126" customFormat="1">
      <c r="B2092" s="144"/>
      <c r="M2092" s="151"/>
    </row>
    <row r="2093" spans="2:13" s="126" customFormat="1">
      <c r="B2093" s="144"/>
      <c r="M2093" s="151"/>
    </row>
    <row r="2094" spans="2:13" s="126" customFormat="1">
      <c r="B2094" s="144"/>
      <c r="M2094" s="151"/>
    </row>
    <row r="2095" spans="2:13" s="126" customFormat="1">
      <c r="B2095" s="144"/>
      <c r="M2095" s="151"/>
    </row>
    <row r="2096" spans="2:13" s="126" customFormat="1">
      <c r="B2096" s="144"/>
      <c r="M2096" s="151"/>
    </row>
    <row r="2097" spans="2:13" s="126" customFormat="1">
      <c r="B2097" s="144"/>
      <c r="M2097" s="151"/>
    </row>
    <row r="2098" spans="2:13" s="126" customFormat="1">
      <c r="B2098" s="144"/>
      <c r="M2098" s="151"/>
    </row>
    <row r="2099" spans="2:13" s="126" customFormat="1">
      <c r="B2099" s="144"/>
      <c r="M2099" s="151"/>
    </row>
    <row r="2100" spans="2:13" s="126" customFormat="1">
      <c r="B2100" s="144"/>
      <c r="M2100" s="151"/>
    </row>
    <row r="2101" spans="2:13" s="126" customFormat="1">
      <c r="B2101" s="144"/>
      <c r="M2101" s="151"/>
    </row>
    <row r="2102" spans="2:13" s="126" customFormat="1">
      <c r="B2102" s="144"/>
      <c r="M2102" s="151"/>
    </row>
    <row r="2103" spans="2:13" s="126" customFormat="1">
      <c r="B2103" s="144"/>
      <c r="M2103" s="151"/>
    </row>
    <row r="2104" spans="2:13" s="126" customFormat="1">
      <c r="B2104" s="144"/>
      <c r="M2104" s="151"/>
    </row>
    <row r="2105" spans="2:13" s="126" customFormat="1">
      <c r="B2105" s="144"/>
      <c r="M2105" s="151"/>
    </row>
    <row r="2106" spans="2:13" s="126" customFormat="1">
      <c r="B2106" s="144"/>
      <c r="M2106" s="151"/>
    </row>
    <row r="2107" spans="2:13" s="126" customFormat="1">
      <c r="B2107" s="144"/>
      <c r="M2107" s="151"/>
    </row>
    <row r="2108" spans="2:13" s="126" customFormat="1">
      <c r="B2108" s="144"/>
      <c r="M2108" s="151"/>
    </row>
    <row r="2109" spans="2:13" s="126" customFormat="1">
      <c r="B2109" s="144"/>
      <c r="M2109" s="151"/>
    </row>
    <row r="2110" spans="2:13" s="126" customFormat="1">
      <c r="B2110" s="144"/>
      <c r="M2110" s="151"/>
    </row>
    <row r="2111" spans="2:13" s="126" customFormat="1">
      <c r="B2111" s="144"/>
      <c r="M2111" s="151"/>
    </row>
    <row r="2112" spans="2:13" s="126" customFormat="1">
      <c r="B2112" s="144"/>
      <c r="M2112" s="151"/>
    </row>
    <row r="2113" spans="2:13" s="126" customFormat="1">
      <c r="B2113" s="144"/>
      <c r="M2113" s="151"/>
    </row>
    <row r="2114" spans="2:13" s="126" customFormat="1">
      <c r="B2114" s="144"/>
      <c r="M2114" s="151"/>
    </row>
    <row r="2115" spans="2:13" s="126" customFormat="1">
      <c r="B2115" s="144"/>
      <c r="M2115" s="151"/>
    </row>
    <row r="2116" spans="2:13" s="126" customFormat="1">
      <c r="B2116" s="144"/>
      <c r="M2116" s="151"/>
    </row>
    <row r="2117" spans="2:13" s="126" customFormat="1">
      <c r="B2117" s="144"/>
      <c r="M2117" s="151"/>
    </row>
    <row r="2118" spans="2:13" s="126" customFormat="1">
      <c r="B2118" s="144"/>
      <c r="M2118" s="151"/>
    </row>
    <row r="2119" spans="2:13" s="126" customFormat="1">
      <c r="B2119" s="144"/>
      <c r="M2119" s="151"/>
    </row>
    <row r="2120" spans="2:13" s="126" customFormat="1">
      <c r="B2120" s="144"/>
      <c r="M2120" s="151"/>
    </row>
    <row r="2121" spans="2:13" s="126" customFormat="1">
      <c r="B2121" s="144"/>
      <c r="M2121" s="151"/>
    </row>
    <row r="2122" spans="2:13" s="126" customFormat="1">
      <c r="B2122" s="144"/>
      <c r="M2122" s="151"/>
    </row>
    <row r="2123" spans="2:13" s="126" customFormat="1">
      <c r="B2123" s="144"/>
      <c r="M2123" s="151"/>
    </row>
    <row r="2124" spans="2:13" s="126" customFormat="1">
      <c r="B2124" s="144"/>
      <c r="M2124" s="151"/>
    </row>
    <row r="2125" spans="2:13" s="126" customFormat="1">
      <c r="B2125" s="144"/>
      <c r="M2125" s="151"/>
    </row>
    <row r="2126" spans="2:13" s="126" customFormat="1">
      <c r="B2126" s="144"/>
      <c r="M2126" s="151"/>
    </row>
    <row r="2127" spans="2:13" s="126" customFormat="1">
      <c r="B2127" s="144"/>
      <c r="M2127" s="151"/>
    </row>
    <row r="2128" spans="2:13" s="126" customFormat="1">
      <c r="B2128" s="144"/>
      <c r="M2128" s="151"/>
    </row>
    <row r="2129" spans="2:13" s="126" customFormat="1">
      <c r="B2129" s="144"/>
      <c r="M2129" s="151"/>
    </row>
    <row r="2130" spans="2:13" s="126" customFormat="1">
      <c r="B2130" s="144"/>
      <c r="M2130" s="151"/>
    </row>
    <row r="2131" spans="2:13" s="126" customFormat="1">
      <c r="B2131" s="144"/>
      <c r="M2131" s="151"/>
    </row>
    <row r="2132" spans="2:13" s="126" customFormat="1">
      <c r="B2132" s="144"/>
      <c r="M2132" s="151"/>
    </row>
    <row r="2133" spans="2:13" s="126" customFormat="1">
      <c r="B2133" s="144"/>
      <c r="M2133" s="151"/>
    </row>
    <row r="2134" spans="2:13" s="126" customFormat="1">
      <c r="B2134" s="144"/>
      <c r="M2134" s="151"/>
    </row>
    <row r="2135" spans="2:13" s="126" customFormat="1">
      <c r="B2135" s="144"/>
      <c r="M2135" s="151"/>
    </row>
    <row r="2136" spans="2:13" s="126" customFormat="1">
      <c r="B2136" s="144"/>
      <c r="M2136" s="151"/>
    </row>
    <row r="2137" spans="2:13" s="126" customFormat="1">
      <c r="B2137" s="144"/>
      <c r="M2137" s="151"/>
    </row>
    <row r="2138" spans="2:13" s="126" customFormat="1">
      <c r="B2138" s="144"/>
      <c r="M2138" s="151"/>
    </row>
    <row r="2139" spans="2:13" s="126" customFormat="1">
      <c r="B2139" s="144"/>
      <c r="M2139" s="151"/>
    </row>
    <row r="2140" spans="2:13" s="126" customFormat="1">
      <c r="B2140" s="144"/>
      <c r="M2140" s="151"/>
    </row>
    <row r="2141" spans="2:13" s="126" customFormat="1">
      <c r="B2141" s="144"/>
      <c r="M2141" s="151"/>
    </row>
    <row r="2142" spans="2:13" s="126" customFormat="1">
      <c r="B2142" s="144"/>
      <c r="M2142" s="151"/>
    </row>
    <row r="2143" spans="2:13" s="126" customFormat="1">
      <c r="B2143" s="144"/>
      <c r="M2143" s="151"/>
    </row>
    <row r="2144" spans="2:13" s="126" customFormat="1">
      <c r="B2144" s="144"/>
      <c r="M2144" s="151"/>
    </row>
    <row r="2145" spans="2:13" s="126" customFormat="1">
      <c r="B2145" s="144"/>
      <c r="M2145" s="151"/>
    </row>
    <row r="2146" spans="2:13" s="126" customFormat="1">
      <c r="B2146" s="144"/>
      <c r="M2146" s="151"/>
    </row>
    <row r="2147" spans="2:13" s="126" customFormat="1">
      <c r="B2147" s="144"/>
      <c r="M2147" s="151"/>
    </row>
    <row r="2148" spans="2:13" s="126" customFormat="1">
      <c r="B2148" s="144"/>
      <c r="M2148" s="151"/>
    </row>
    <row r="2149" spans="2:13" s="126" customFormat="1">
      <c r="B2149" s="144"/>
      <c r="M2149" s="151"/>
    </row>
    <row r="2150" spans="2:13" s="126" customFormat="1">
      <c r="B2150" s="144"/>
      <c r="M2150" s="151"/>
    </row>
    <row r="2151" spans="2:13" s="126" customFormat="1">
      <c r="B2151" s="144"/>
      <c r="M2151" s="151"/>
    </row>
    <row r="2152" spans="2:13" s="126" customFormat="1">
      <c r="B2152" s="144"/>
      <c r="M2152" s="151"/>
    </row>
    <row r="2153" spans="2:13" s="126" customFormat="1">
      <c r="B2153" s="144"/>
      <c r="M2153" s="151"/>
    </row>
    <row r="2154" spans="2:13" s="126" customFormat="1">
      <c r="B2154" s="144"/>
      <c r="M2154" s="151"/>
    </row>
    <row r="2155" spans="2:13" s="126" customFormat="1">
      <c r="B2155" s="144"/>
      <c r="M2155" s="151"/>
    </row>
    <row r="2156" spans="2:13" s="126" customFormat="1">
      <c r="B2156" s="144"/>
      <c r="M2156" s="151"/>
    </row>
    <row r="2157" spans="2:13" s="126" customFormat="1">
      <c r="B2157" s="144"/>
      <c r="M2157" s="151"/>
    </row>
    <row r="2158" spans="2:13" s="126" customFormat="1">
      <c r="B2158" s="144"/>
      <c r="M2158" s="151"/>
    </row>
    <row r="2159" spans="2:13" s="126" customFormat="1">
      <c r="B2159" s="144"/>
      <c r="M2159" s="151"/>
    </row>
    <row r="2160" spans="2:13" s="126" customFormat="1">
      <c r="B2160" s="144"/>
      <c r="M2160" s="151"/>
    </row>
    <row r="2161" spans="2:13" s="126" customFormat="1">
      <c r="B2161" s="144"/>
      <c r="M2161" s="151"/>
    </row>
    <row r="2162" spans="2:13" s="126" customFormat="1">
      <c r="B2162" s="144"/>
      <c r="M2162" s="151"/>
    </row>
    <row r="2163" spans="2:13" s="126" customFormat="1">
      <c r="B2163" s="144"/>
      <c r="M2163" s="151"/>
    </row>
    <row r="2164" spans="2:13" s="126" customFormat="1">
      <c r="B2164" s="144"/>
      <c r="M2164" s="151"/>
    </row>
    <row r="2165" spans="2:13" s="126" customFormat="1">
      <c r="B2165" s="144"/>
      <c r="M2165" s="151"/>
    </row>
    <row r="2166" spans="2:13" s="126" customFormat="1">
      <c r="B2166" s="144"/>
      <c r="M2166" s="151"/>
    </row>
    <row r="2167" spans="2:13" s="126" customFormat="1">
      <c r="B2167" s="144"/>
      <c r="M2167" s="151"/>
    </row>
    <row r="2168" spans="2:13" s="126" customFormat="1">
      <c r="B2168" s="144"/>
      <c r="M2168" s="151"/>
    </row>
    <row r="2169" spans="2:13" s="126" customFormat="1">
      <c r="B2169" s="144"/>
      <c r="M2169" s="151"/>
    </row>
    <row r="2170" spans="2:13" s="126" customFormat="1">
      <c r="B2170" s="144"/>
      <c r="M2170" s="151"/>
    </row>
    <row r="2171" spans="2:13" s="126" customFormat="1">
      <c r="B2171" s="144"/>
      <c r="M2171" s="151"/>
    </row>
    <row r="2172" spans="2:13" s="126" customFormat="1">
      <c r="B2172" s="144"/>
      <c r="M2172" s="151"/>
    </row>
    <row r="2173" spans="2:13" s="126" customFormat="1">
      <c r="B2173" s="144"/>
      <c r="M2173" s="151"/>
    </row>
    <row r="2174" spans="2:13" s="126" customFormat="1">
      <c r="B2174" s="144"/>
      <c r="M2174" s="151"/>
    </row>
    <row r="2175" spans="2:13" s="126" customFormat="1">
      <c r="B2175" s="144"/>
      <c r="M2175" s="151"/>
    </row>
    <row r="2176" spans="2:13" s="126" customFormat="1">
      <c r="B2176" s="144"/>
      <c r="M2176" s="151"/>
    </row>
    <row r="2177" spans="2:13" s="126" customFormat="1">
      <c r="B2177" s="144"/>
      <c r="M2177" s="151"/>
    </row>
    <row r="2178" spans="2:13" s="126" customFormat="1">
      <c r="B2178" s="144"/>
      <c r="M2178" s="151"/>
    </row>
    <row r="2179" spans="2:13" s="126" customFormat="1">
      <c r="B2179" s="144"/>
      <c r="M2179" s="151"/>
    </row>
    <row r="2180" spans="2:13" s="126" customFormat="1">
      <c r="B2180" s="144"/>
      <c r="M2180" s="151"/>
    </row>
    <row r="2181" spans="2:13" s="126" customFormat="1">
      <c r="B2181" s="144"/>
      <c r="M2181" s="151"/>
    </row>
    <row r="2182" spans="2:13" s="126" customFormat="1">
      <c r="B2182" s="144"/>
      <c r="M2182" s="151"/>
    </row>
    <row r="2183" spans="2:13" s="126" customFormat="1">
      <c r="B2183" s="144"/>
      <c r="M2183" s="151"/>
    </row>
    <row r="2184" spans="2:13" s="126" customFormat="1">
      <c r="B2184" s="144"/>
      <c r="M2184" s="151"/>
    </row>
    <row r="2185" spans="2:13" s="126" customFormat="1">
      <c r="B2185" s="144"/>
      <c r="M2185" s="151"/>
    </row>
    <row r="2186" spans="2:13" s="126" customFormat="1">
      <c r="B2186" s="144"/>
      <c r="M2186" s="151"/>
    </row>
    <row r="2187" spans="2:13" s="126" customFormat="1">
      <c r="B2187" s="144"/>
      <c r="M2187" s="151"/>
    </row>
    <row r="2188" spans="2:13" s="126" customFormat="1">
      <c r="B2188" s="144"/>
      <c r="M2188" s="151"/>
    </row>
    <row r="2189" spans="2:13" s="126" customFormat="1">
      <c r="B2189" s="144"/>
      <c r="M2189" s="151"/>
    </row>
    <row r="2190" spans="2:13" s="126" customFormat="1">
      <c r="B2190" s="144"/>
      <c r="M2190" s="151"/>
    </row>
    <row r="2191" spans="2:13" s="126" customFormat="1">
      <c r="B2191" s="144"/>
      <c r="M2191" s="151"/>
    </row>
    <row r="2192" spans="2:13" s="126" customFormat="1">
      <c r="B2192" s="144"/>
      <c r="M2192" s="151"/>
    </row>
    <row r="2193" spans="2:13" s="126" customFormat="1">
      <c r="B2193" s="144"/>
      <c r="M2193" s="151"/>
    </row>
    <row r="2194" spans="2:13" s="126" customFormat="1">
      <c r="B2194" s="144"/>
      <c r="M2194" s="151"/>
    </row>
    <row r="2195" spans="2:13" s="126" customFormat="1">
      <c r="B2195" s="144"/>
      <c r="M2195" s="151"/>
    </row>
    <row r="2196" spans="2:13" s="126" customFormat="1">
      <c r="B2196" s="144"/>
      <c r="M2196" s="151"/>
    </row>
    <row r="2197" spans="2:13" s="126" customFormat="1">
      <c r="B2197" s="144"/>
      <c r="M2197" s="151"/>
    </row>
    <row r="2198" spans="2:13" s="126" customFormat="1">
      <c r="B2198" s="144"/>
      <c r="M2198" s="151"/>
    </row>
    <row r="2199" spans="2:13" s="126" customFormat="1">
      <c r="B2199" s="144"/>
      <c r="M2199" s="151"/>
    </row>
    <row r="2200" spans="2:13" s="126" customFormat="1">
      <c r="B2200" s="144"/>
      <c r="M2200" s="151"/>
    </row>
    <row r="2201" spans="2:13" s="126" customFormat="1">
      <c r="B2201" s="144"/>
      <c r="M2201" s="151"/>
    </row>
    <row r="2202" spans="2:13" s="126" customFormat="1">
      <c r="B2202" s="144"/>
      <c r="M2202" s="151"/>
    </row>
    <row r="2203" spans="2:13" s="126" customFormat="1">
      <c r="B2203" s="144"/>
      <c r="M2203" s="151"/>
    </row>
    <row r="2204" spans="2:13" s="126" customFormat="1">
      <c r="B2204" s="144"/>
      <c r="M2204" s="151"/>
    </row>
    <row r="2205" spans="2:13" s="126" customFormat="1">
      <c r="B2205" s="144"/>
      <c r="M2205" s="151"/>
    </row>
    <row r="2206" spans="2:13" s="126" customFormat="1">
      <c r="B2206" s="144"/>
      <c r="M2206" s="151"/>
    </row>
    <row r="2207" spans="2:13" s="126" customFormat="1">
      <c r="B2207" s="144"/>
      <c r="M2207" s="151"/>
    </row>
    <row r="2208" spans="2:13" s="126" customFormat="1">
      <c r="B2208" s="144"/>
      <c r="M2208" s="151"/>
    </row>
    <row r="2209" spans="2:13" s="126" customFormat="1">
      <c r="B2209" s="144"/>
      <c r="M2209" s="151"/>
    </row>
    <row r="2210" spans="2:13" s="126" customFormat="1">
      <c r="B2210" s="144"/>
      <c r="M2210" s="151"/>
    </row>
    <row r="2211" spans="2:13" s="126" customFormat="1">
      <c r="B2211" s="144"/>
      <c r="M2211" s="151"/>
    </row>
    <row r="2212" spans="2:13" s="126" customFormat="1">
      <c r="B2212" s="144"/>
      <c r="M2212" s="151"/>
    </row>
    <row r="2213" spans="2:13" s="126" customFormat="1">
      <c r="B2213" s="144"/>
      <c r="M2213" s="151"/>
    </row>
    <row r="2214" spans="2:13" s="126" customFormat="1">
      <c r="B2214" s="144"/>
      <c r="M2214" s="151"/>
    </row>
    <row r="2215" spans="2:13" s="126" customFormat="1">
      <c r="B2215" s="144"/>
      <c r="M2215" s="151"/>
    </row>
    <row r="2216" spans="2:13" s="126" customFormat="1">
      <c r="B2216" s="144"/>
      <c r="M2216" s="151"/>
    </row>
    <row r="2217" spans="2:13" s="126" customFormat="1">
      <c r="B2217" s="144"/>
      <c r="M2217" s="151"/>
    </row>
    <row r="2218" spans="2:13" s="126" customFormat="1">
      <c r="B2218" s="144"/>
      <c r="M2218" s="151"/>
    </row>
    <row r="2219" spans="2:13" s="126" customFormat="1">
      <c r="B2219" s="144"/>
      <c r="M2219" s="151"/>
    </row>
    <row r="2220" spans="2:13" s="126" customFormat="1">
      <c r="B2220" s="144"/>
      <c r="M2220" s="151"/>
    </row>
    <row r="2221" spans="2:13" s="126" customFormat="1">
      <c r="B2221" s="144"/>
      <c r="M2221" s="151"/>
    </row>
    <row r="2222" spans="2:13" s="126" customFormat="1">
      <c r="B2222" s="144"/>
      <c r="M2222" s="151"/>
    </row>
    <row r="2223" spans="2:13" s="126" customFormat="1">
      <c r="B2223" s="144"/>
      <c r="M2223" s="151"/>
    </row>
    <row r="2224" spans="2:13" s="126" customFormat="1">
      <c r="B2224" s="144"/>
      <c r="M2224" s="151"/>
    </row>
    <row r="2225" spans="2:13" s="126" customFormat="1">
      <c r="B2225" s="144"/>
      <c r="M2225" s="151"/>
    </row>
    <row r="2226" spans="2:13" s="126" customFormat="1">
      <c r="B2226" s="144"/>
      <c r="M2226" s="151"/>
    </row>
    <row r="2227" spans="2:13" s="126" customFormat="1">
      <c r="B2227" s="144"/>
      <c r="M2227" s="151"/>
    </row>
    <row r="2228" spans="2:13" s="126" customFormat="1">
      <c r="B2228" s="144"/>
      <c r="M2228" s="151"/>
    </row>
    <row r="2229" spans="2:13" s="126" customFormat="1">
      <c r="B2229" s="144"/>
      <c r="M2229" s="151"/>
    </row>
    <row r="2230" spans="2:13" s="126" customFormat="1">
      <c r="B2230" s="144"/>
      <c r="M2230" s="151"/>
    </row>
    <row r="2231" spans="2:13" s="126" customFormat="1">
      <c r="B2231" s="144"/>
      <c r="M2231" s="151"/>
    </row>
    <row r="2232" spans="2:13" s="126" customFormat="1">
      <c r="B2232" s="144"/>
      <c r="M2232" s="151"/>
    </row>
    <row r="2233" spans="2:13" s="126" customFormat="1">
      <c r="B2233" s="144"/>
      <c r="M2233" s="151"/>
    </row>
    <row r="2234" spans="2:13" s="126" customFormat="1">
      <c r="B2234" s="144"/>
      <c r="M2234" s="151"/>
    </row>
    <row r="2235" spans="2:13" s="126" customFormat="1">
      <c r="B2235" s="144"/>
      <c r="M2235" s="151"/>
    </row>
    <row r="2236" spans="2:13" s="126" customFormat="1">
      <c r="B2236" s="144"/>
      <c r="M2236" s="151"/>
    </row>
    <row r="2237" spans="2:13" s="126" customFormat="1">
      <c r="B2237" s="144"/>
      <c r="M2237" s="151"/>
    </row>
    <row r="2238" spans="2:13" s="126" customFormat="1">
      <c r="B2238" s="144"/>
      <c r="M2238" s="151"/>
    </row>
    <row r="2239" spans="2:13" s="126" customFormat="1">
      <c r="B2239" s="144"/>
      <c r="M2239" s="151"/>
    </row>
    <row r="2240" spans="2:13" s="126" customFormat="1">
      <c r="B2240" s="144"/>
      <c r="M2240" s="151"/>
    </row>
    <row r="2241" spans="2:13" s="126" customFormat="1">
      <c r="B2241" s="144"/>
      <c r="M2241" s="151"/>
    </row>
    <row r="2242" spans="2:13" s="126" customFormat="1">
      <c r="B2242" s="144"/>
      <c r="M2242" s="151"/>
    </row>
    <row r="2243" spans="2:13" s="126" customFormat="1">
      <c r="B2243" s="144"/>
      <c r="M2243" s="151"/>
    </row>
    <row r="2244" spans="2:13" s="126" customFormat="1">
      <c r="B2244" s="144"/>
      <c r="M2244" s="151"/>
    </row>
    <row r="2245" spans="2:13" s="126" customFormat="1">
      <c r="B2245" s="144"/>
      <c r="M2245" s="151"/>
    </row>
    <row r="2246" spans="2:13" s="126" customFormat="1">
      <c r="B2246" s="144"/>
      <c r="M2246" s="151"/>
    </row>
    <row r="2247" spans="2:13" s="126" customFormat="1">
      <c r="B2247" s="144"/>
      <c r="M2247" s="151"/>
    </row>
    <row r="2248" spans="2:13" s="126" customFormat="1">
      <c r="B2248" s="144"/>
      <c r="M2248" s="151"/>
    </row>
    <row r="2249" spans="2:13" s="126" customFormat="1">
      <c r="B2249" s="144"/>
      <c r="M2249" s="151"/>
    </row>
    <row r="2250" spans="2:13" s="126" customFormat="1">
      <c r="B2250" s="144"/>
      <c r="M2250" s="151"/>
    </row>
    <row r="2251" spans="2:13" s="126" customFormat="1">
      <c r="B2251" s="144"/>
      <c r="M2251" s="151"/>
    </row>
    <row r="2252" spans="2:13" s="126" customFormat="1">
      <c r="B2252" s="144"/>
      <c r="M2252" s="151"/>
    </row>
    <row r="2253" spans="2:13" s="126" customFormat="1">
      <c r="B2253" s="144"/>
      <c r="M2253" s="151"/>
    </row>
    <row r="2254" spans="2:13" s="126" customFormat="1">
      <c r="B2254" s="144"/>
      <c r="M2254" s="151"/>
    </row>
    <row r="2255" spans="2:13" s="126" customFormat="1">
      <c r="B2255" s="144"/>
      <c r="M2255" s="151"/>
    </row>
    <row r="2256" spans="2:13" s="126" customFormat="1">
      <c r="B2256" s="144"/>
      <c r="M2256" s="151"/>
    </row>
    <row r="2257" spans="2:13" s="126" customFormat="1">
      <c r="B2257" s="144"/>
      <c r="M2257" s="151"/>
    </row>
    <row r="2258" spans="2:13" s="126" customFormat="1">
      <c r="B2258" s="144"/>
      <c r="M2258" s="151"/>
    </row>
    <row r="2259" spans="2:13" s="126" customFormat="1">
      <c r="B2259" s="144"/>
      <c r="M2259" s="151"/>
    </row>
    <row r="2260" spans="2:13" s="126" customFormat="1">
      <c r="B2260" s="144"/>
      <c r="M2260" s="151"/>
    </row>
    <row r="2261" spans="2:13" s="126" customFormat="1">
      <c r="B2261" s="144"/>
      <c r="M2261" s="151"/>
    </row>
    <row r="2262" spans="2:13" s="126" customFormat="1">
      <c r="B2262" s="144"/>
      <c r="M2262" s="151"/>
    </row>
    <row r="2263" spans="2:13" s="126" customFormat="1">
      <c r="B2263" s="144"/>
      <c r="M2263" s="151"/>
    </row>
    <row r="2264" spans="2:13" s="126" customFormat="1">
      <c r="B2264" s="144"/>
      <c r="M2264" s="151"/>
    </row>
    <row r="2265" spans="2:13" s="126" customFormat="1">
      <c r="B2265" s="144"/>
      <c r="M2265" s="151"/>
    </row>
    <row r="2266" spans="2:13" s="126" customFormat="1">
      <c r="B2266" s="144"/>
      <c r="M2266" s="151"/>
    </row>
    <row r="2267" spans="2:13" s="126" customFormat="1">
      <c r="B2267" s="144"/>
      <c r="M2267" s="151"/>
    </row>
    <row r="2268" spans="2:13" s="126" customFormat="1">
      <c r="B2268" s="144"/>
      <c r="M2268" s="151"/>
    </row>
    <row r="2269" spans="2:13" s="126" customFormat="1">
      <c r="B2269" s="144"/>
      <c r="M2269" s="151"/>
    </row>
    <row r="2270" spans="2:13" s="126" customFormat="1">
      <c r="B2270" s="144"/>
      <c r="M2270" s="151"/>
    </row>
    <row r="2271" spans="2:13" s="126" customFormat="1">
      <c r="B2271" s="144"/>
      <c r="M2271" s="151"/>
    </row>
    <row r="2272" spans="2:13" s="126" customFormat="1">
      <c r="B2272" s="144"/>
      <c r="M2272" s="151"/>
    </row>
    <row r="2273" spans="2:13" s="126" customFormat="1">
      <c r="B2273" s="144"/>
      <c r="M2273" s="151"/>
    </row>
    <row r="2274" spans="2:13" s="126" customFormat="1">
      <c r="B2274" s="144"/>
      <c r="M2274" s="151"/>
    </row>
    <row r="2275" spans="2:13" s="126" customFormat="1">
      <c r="B2275" s="144"/>
      <c r="M2275" s="151"/>
    </row>
    <row r="2276" spans="2:13" s="126" customFormat="1">
      <c r="B2276" s="144"/>
      <c r="M2276" s="151"/>
    </row>
    <row r="2277" spans="2:13" s="126" customFormat="1">
      <c r="B2277" s="144"/>
      <c r="M2277" s="151"/>
    </row>
    <row r="2278" spans="2:13" s="126" customFormat="1">
      <c r="B2278" s="144"/>
      <c r="M2278" s="151"/>
    </row>
    <row r="2279" spans="2:13" s="126" customFormat="1">
      <c r="B2279" s="144"/>
      <c r="M2279" s="151"/>
    </row>
    <row r="2280" spans="2:13" s="126" customFormat="1">
      <c r="B2280" s="144"/>
      <c r="M2280" s="151"/>
    </row>
    <row r="2281" spans="2:13" s="126" customFormat="1">
      <c r="B2281" s="144"/>
      <c r="M2281" s="151"/>
    </row>
    <row r="2282" spans="2:13" s="126" customFormat="1">
      <c r="B2282" s="144"/>
      <c r="M2282" s="151"/>
    </row>
    <row r="2283" spans="2:13" s="126" customFormat="1">
      <c r="B2283" s="144"/>
      <c r="M2283" s="151"/>
    </row>
    <row r="2284" spans="2:13" s="126" customFormat="1">
      <c r="B2284" s="144"/>
      <c r="M2284" s="151"/>
    </row>
    <row r="2285" spans="2:13" s="126" customFormat="1">
      <c r="B2285" s="144"/>
      <c r="M2285" s="151"/>
    </row>
    <row r="2286" spans="2:13" s="126" customFormat="1">
      <c r="B2286" s="144"/>
      <c r="M2286" s="151"/>
    </row>
    <row r="2287" spans="2:13" s="126" customFormat="1">
      <c r="B2287" s="144"/>
      <c r="M2287" s="151"/>
    </row>
    <row r="2288" spans="2:13" s="126" customFormat="1">
      <c r="B2288" s="144"/>
      <c r="M2288" s="151"/>
    </row>
    <row r="2289" spans="2:13" s="126" customFormat="1">
      <c r="B2289" s="144"/>
      <c r="M2289" s="151"/>
    </row>
    <row r="2290" spans="2:13" s="126" customFormat="1">
      <c r="B2290" s="144"/>
      <c r="M2290" s="151"/>
    </row>
    <row r="2291" spans="2:13" s="126" customFormat="1">
      <c r="B2291" s="144"/>
      <c r="M2291" s="151"/>
    </row>
    <row r="2292" spans="2:13" s="126" customFormat="1">
      <c r="B2292" s="144"/>
      <c r="M2292" s="151"/>
    </row>
    <row r="2293" spans="2:13" s="126" customFormat="1">
      <c r="B2293" s="144"/>
      <c r="M2293" s="151"/>
    </row>
    <row r="2294" spans="2:13" s="126" customFormat="1">
      <c r="B2294" s="144"/>
      <c r="M2294" s="151"/>
    </row>
    <row r="2295" spans="2:13" s="126" customFormat="1">
      <c r="B2295" s="144"/>
      <c r="M2295" s="151"/>
    </row>
    <row r="2296" spans="2:13" s="126" customFormat="1">
      <c r="B2296" s="144"/>
      <c r="M2296" s="151"/>
    </row>
    <row r="2297" spans="2:13" s="126" customFormat="1">
      <c r="B2297" s="144"/>
      <c r="M2297" s="151"/>
    </row>
    <row r="2298" spans="2:13" s="126" customFormat="1">
      <c r="B2298" s="144"/>
      <c r="M2298" s="151"/>
    </row>
    <row r="2299" spans="2:13" s="126" customFormat="1">
      <c r="B2299" s="144"/>
      <c r="M2299" s="151"/>
    </row>
    <row r="2300" spans="2:13" s="126" customFormat="1">
      <c r="B2300" s="144"/>
      <c r="M2300" s="151"/>
    </row>
    <row r="2301" spans="2:13" s="126" customFormat="1">
      <c r="B2301" s="144"/>
      <c r="M2301" s="151"/>
    </row>
    <row r="2302" spans="2:13" s="126" customFormat="1">
      <c r="B2302" s="144"/>
      <c r="M2302" s="151"/>
    </row>
    <row r="2303" spans="2:13" s="126" customFormat="1">
      <c r="B2303" s="144"/>
      <c r="M2303" s="151"/>
    </row>
    <row r="2304" spans="2:13" s="126" customFormat="1">
      <c r="B2304" s="144"/>
      <c r="M2304" s="151"/>
    </row>
    <row r="2305" spans="2:13" s="126" customFormat="1">
      <c r="B2305" s="144"/>
      <c r="M2305" s="151"/>
    </row>
    <row r="2306" spans="2:13" s="126" customFormat="1">
      <c r="B2306" s="144"/>
      <c r="M2306" s="151"/>
    </row>
    <row r="2307" spans="2:13" s="126" customFormat="1">
      <c r="B2307" s="144"/>
      <c r="M2307" s="151"/>
    </row>
    <row r="2308" spans="2:13" s="126" customFormat="1">
      <c r="B2308" s="144"/>
      <c r="M2308" s="151"/>
    </row>
    <row r="2309" spans="2:13" s="126" customFormat="1">
      <c r="B2309" s="144"/>
      <c r="M2309" s="151"/>
    </row>
    <row r="2310" spans="2:13" s="126" customFormat="1">
      <c r="B2310" s="144"/>
      <c r="M2310" s="151"/>
    </row>
    <row r="2311" spans="2:13" s="126" customFormat="1">
      <c r="B2311" s="144"/>
      <c r="M2311" s="151"/>
    </row>
    <row r="2312" spans="2:13" s="126" customFormat="1">
      <c r="B2312" s="144"/>
      <c r="M2312" s="151"/>
    </row>
    <row r="2313" spans="2:13" s="126" customFormat="1">
      <c r="B2313" s="144"/>
      <c r="M2313" s="151"/>
    </row>
    <row r="2314" spans="2:13" s="126" customFormat="1">
      <c r="B2314" s="144"/>
      <c r="M2314" s="151"/>
    </row>
    <row r="2315" spans="2:13" s="126" customFormat="1">
      <c r="B2315" s="144"/>
      <c r="M2315" s="151"/>
    </row>
    <row r="2316" spans="2:13" s="126" customFormat="1">
      <c r="B2316" s="144"/>
      <c r="M2316" s="151"/>
    </row>
    <row r="2317" spans="2:13" s="126" customFormat="1">
      <c r="B2317" s="144"/>
      <c r="M2317" s="151"/>
    </row>
    <row r="2318" spans="2:13" s="126" customFormat="1">
      <c r="B2318" s="144"/>
      <c r="M2318" s="151"/>
    </row>
    <row r="2319" spans="2:13" s="126" customFormat="1">
      <c r="B2319" s="144"/>
      <c r="M2319" s="151"/>
    </row>
    <row r="2320" spans="2:13" s="126" customFormat="1">
      <c r="B2320" s="144"/>
      <c r="M2320" s="151"/>
    </row>
    <row r="2321" spans="2:13" s="126" customFormat="1">
      <c r="B2321" s="144"/>
      <c r="M2321" s="151"/>
    </row>
    <row r="2322" spans="2:13" s="126" customFormat="1">
      <c r="B2322" s="144"/>
      <c r="M2322" s="151"/>
    </row>
    <row r="2323" spans="2:13" s="126" customFormat="1">
      <c r="B2323" s="144"/>
      <c r="M2323" s="151"/>
    </row>
    <row r="2324" spans="2:13" s="126" customFormat="1">
      <c r="B2324" s="144"/>
      <c r="M2324" s="151"/>
    </row>
    <row r="2325" spans="2:13" s="126" customFormat="1">
      <c r="B2325" s="144"/>
      <c r="M2325" s="151"/>
    </row>
    <row r="2326" spans="2:13" s="126" customFormat="1">
      <c r="B2326" s="144"/>
      <c r="M2326" s="151"/>
    </row>
    <row r="2327" spans="2:13" s="126" customFormat="1">
      <c r="B2327" s="144"/>
      <c r="M2327" s="151"/>
    </row>
    <row r="2328" spans="2:13" s="126" customFormat="1">
      <c r="B2328" s="144"/>
      <c r="M2328" s="151"/>
    </row>
    <row r="2329" spans="2:13" s="126" customFormat="1">
      <c r="B2329" s="144"/>
      <c r="M2329" s="151"/>
    </row>
    <row r="2330" spans="2:13" s="126" customFormat="1">
      <c r="B2330" s="144"/>
      <c r="M2330" s="151"/>
    </row>
    <row r="2331" spans="2:13" s="126" customFormat="1">
      <c r="B2331" s="144"/>
      <c r="M2331" s="151"/>
    </row>
    <row r="2332" spans="2:13" s="126" customFormat="1">
      <c r="B2332" s="144"/>
      <c r="M2332" s="151"/>
    </row>
    <row r="2333" spans="2:13" s="126" customFormat="1">
      <c r="B2333" s="144"/>
      <c r="M2333" s="151"/>
    </row>
    <row r="2334" spans="2:13" s="126" customFormat="1">
      <c r="B2334" s="144"/>
      <c r="M2334" s="151"/>
    </row>
    <row r="2335" spans="2:13" s="126" customFormat="1">
      <c r="B2335" s="144"/>
      <c r="M2335" s="151"/>
    </row>
    <row r="2336" spans="2:13" s="126" customFormat="1">
      <c r="B2336" s="144"/>
      <c r="M2336" s="151"/>
    </row>
    <row r="2337" spans="2:13" s="126" customFormat="1">
      <c r="B2337" s="144"/>
      <c r="M2337" s="151"/>
    </row>
    <row r="2338" spans="2:13" s="126" customFormat="1">
      <c r="B2338" s="144"/>
      <c r="M2338" s="151"/>
    </row>
    <row r="2339" spans="2:13" s="126" customFormat="1">
      <c r="B2339" s="144"/>
      <c r="M2339" s="151"/>
    </row>
    <row r="2340" spans="2:13" s="126" customFormat="1">
      <c r="B2340" s="144"/>
      <c r="M2340" s="151"/>
    </row>
    <row r="2341" spans="2:13" s="126" customFormat="1">
      <c r="B2341" s="144"/>
      <c r="M2341" s="151"/>
    </row>
    <row r="2342" spans="2:13" s="126" customFormat="1">
      <c r="B2342" s="144"/>
      <c r="M2342" s="151"/>
    </row>
    <row r="2343" spans="2:13" s="126" customFormat="1">
      <c r="B2343" s="144"/>
      <c r="M2343" s="151"/>
    </row>
    <row r="2344" spans="2:13" s="126" customFormat="1">
      <c r="B2344" s="144"/>
      <c r="M2344" s="151"/>
    </row>
    <row r="2345" spans="2:13" s="126" customFormat="1">
      <c r="B2345" s="144"/>
      <c r="M2345" s="151"/>
    </row>
    <row r="2346" spans="2:13" s="126" customFormat="1">
      <c r="B2346" s="144"/>
      <c r="M2346" s="151"/>
    </row>
    <row r="2347" spans="2:13" s="126" customFormat="1">
      <c r="B2347" s="144"/>
      <c r="M2347" s="151"/>
    </row>
    <row r="2348" spans="2:13" s="126" customFormat="1">
      <c r="B2348" s="144"/>
      <c r="M2348" s="151"/>
    </row>
    <row r="2349" spans="2:13" s="126" customFormat="1">
      <c r="B2349" s="144"/>
      <c r="M2349" s="151"/>
    </row>
    <row r="2350" spans="2:13" s="126" customFormat="1">
      <c r="B2350" s="144"/>
      <c r="M2350" s="151"/>
    </row>
    <row r="2351" spans="2:13" s="126" customFormat="1">
      <c r="B2351" s="144"/>
      <c r="M2351" s="151"/>
    </row>
    <row r="2352" spans="2:13" s="126" customFormat="1">
      <c r="B2352" s="144"/>
      <c r="M2352" s="151"/>
    </row>
    <row r="2353" spans="2:13" s="126" customFormat="1">
      <c r="B2353" s="144"/>
      <c r="M2353" s="151"/>
    </row>
    <row r="2354" spans="2:13" s="126" customFormat="1">
      <c r="B2354" s="144"/>
      <c r="M2354" s="151"/>
    </row>
    <row r="2355" spans="2:13" s="126" customFormat="1">
      <c r="B2355" s="144"/>
      <c r="M2355" s="151"/>
    </row>
    <row r="2356" spans="2:13" s="126" customFormat="1">
      <c r="B2356" s="144"/>
      <c r="M2356" s="151"/>
    </row>
    <row r="2357" spans="2:13" s="126" customFormat="1">
      <c r="B2357" s="144"/>
      <c r="M2357" s="151"/>
    </row>
    <row r="2358" spans="2:13" s="126" customFormat="1">
      <c r="B2358" s="144"/>
      <c r="M2358" s="151"/>
    </row>
    <row r="2359" spans="2:13" s="126" customFormat="1">
      <c r="B2359" s="144"/>
      <c r="M2359" s="151"/>
    </row>
    <row r="2360" spans="2:13" s="126" customFormat="1">
      <c r="B2360" s="144"/>
      <c r="M2360" s="151"/>
    </row>
    <row r="2361" spans="2:13" s="126" customFormat="1">
      <c r="B2361" s="144"/>
      <c r="M2361" s="151"/>
    </row>
    <row r="2362" spans="2:13" s="126" customFormat="1">
      <c r="B2362" s="144"/>
      <c r="M2362" s="151"/>
    </row>
    <row r="2363" spans="2:13" s="126" customFormat="1">
      <c r="B2363" s="144"/>
      <c r="M2363" s="151"/>
    </row>
    <row r="2364" spans="2:13" s="126" customFormat="1">
      <c r="B2364" s="144"/>
      <c r="M2364" s="151"/>
    </row>
    <row r="2365" spans="2:13" s="126" customFormat="1">
      <c r="B2365" s="144"/>
      <c r="M2365" s="151"/>
    </row>
    <row r="2366" spans="2:13" s="126" customFormat="1">
      <c r="B2366" s="144"/>
      <c r="M2366" s="151"/>
    </row>
    <row r="2367" spans="2:13" s="126" customFormat="1">
      <c r="B2367" s="144"/>
      <c r="M2367" s="151"/>
    </row>
    <row r="2368" spans="2:13" s="126" customFormat="1">
      <c r="B2368" s="144"/>
      <c r="M2368" s="151"/>
    </row>
    <row r="2369" spans="2:13" s="126" customFormat="1">
      <c r="B2369" s="144"/>
      <c r="M2369" s="151"/>
    </row>
    <row r="2370" spans="2:13" s="126" customFormat="1">
      <c r="B2370" s="144"/>
      <c r="M2370" s="151"/>
    </row>
    <row r="2371" spans="2:13" s="126" customFormat="1">
      <c r="B2371" s="144"/>
      <c r="M2371" s="151"/>
    </row>
    <row r="2372" spans="2:13" s="126" customFormat="1">
      <c r="B2372" s="144"/>
      <c r="M2372" s="151"/>
    </row>
    <row r="2373" spans="2:13" s="126" customFormat="1">
      <c r="B2373" s="144"/>
      <c r="M2373" s="151"/>
    </row>
    <row r="2374" spans="2:13" s="126" customFormat="1">
      <c r="B2374" s="144"/>
      <c r="M2374" s="151"/>
    </row>
    <row r="2375" spans="2:13" s="126" customFormat="1">
      <c r="B2375" s="144"/>
      <c r="M2375" s="151"/>
    </row>
    <row r="2376" spans="2:13" s="126" customFormat="1">
      <c r="B2376" s="144"/>
      <c r="M2376" s="151"/>
    </row>
    <row r="2377" spans="2:13" s="126" customFormat="1">
      <c r="B2377" s="144"/>
      <c r="M2377" s="151"/>
    </row>
    <row r="2378" spans="2:13" s="126" customFormat="1">
      <c r="B2378" s="144"/>
      <c r="M2378" s="151"/>
    </row>
    <row r="2379" spans="2:13" s="126" customFormat="1">
      <c r="B2379" s="144"/>
      <c r="M2379" s="151"/>
    </row>
    <row r="2380" spans="2:13" s="126" customFormat="1">
      <c r="B2380" s="144"/>
      <c r="M2380" s="151"/>
    </row>
    <row r="2381" spans="2:13" s="126" customFormat="1">
      <c r="B2381" s="144"/>
      <c r="M2381" s="151"/>
    </row>
    <row r="2382" spans="2:13" s="126" customFormat="1">
      <c r="B2382" s="144"/>
      <c r="M2382" s="151"/>
    </row>
    <row r="2383" spans="2:13" s="126" customFormat="1">
      <c r="B2383" s="144"/>
      <c r="M2383" s="151"/>
    </row>
    <row r="2384" spans="2:13" s="126" customFormat="1">
      <c r="B2384" s="144"/>
      <c r="M2384" s="151"/>
    </row>
    <row r="2385" spans="2:13" s="126" customFormat="1">
      <c r="B2385" s="144"/>
      <c r="M2385" s="151"/>
    </row>
    <row r="2386" spans="2:13" s="126" customFormat="1">
      <c r="B2386" s="144"/>
      <c r="M2386" s="151"/>
    </row>
    <row r="2387" spans="2:13" s="126" customFormat="1">
      <c r="B2387" s="144"/>
      <c r="M2387" s="151"/>
    </row>
    <row r="2388" spans="2:13" s="126" customFormat="1">
      <c r="B2388" s="144"/>
      <c r="M2388" s="151"/>
    </row>
    <row r="2389" spans="2:13" s="126" customFormat="1">
      <c r="B2389" s="144"/>
      <c r="M2389" s="151"/>
    </row>
    <row r="2390" spans="2:13" s="126" customFormat="1">
      <c r="B2390" s="144"/>
      <c r="M2390" s="151"/>
    </row>
    <row r="2391" spans="2:13" s="126" customFormat="1">
      <c r="B2391" s="144"/>
      <c r="M2391" s="151"/>
    </row>
    <row r="2392" spans="2:13" s="126" customFormat="1">
      <c r="B2392" s="144"/>
      <c r="M2392" s="151"/>
    </row>
    <row r="2393" spans="2:13" s="126" customFormat="1">
      <c r="B2393" s="144"/>
      <c r="M2393" s="151"/>
    </row>
    <row r="2394" spans="2:13" s="126" customFormat="1">
      <c r="B2394" s="144"/>
      <c r="M2394" s="151"/>
    </row>
    <row r="2395" spans="2:13" s="126" customFormat="1">
      <c r="B2395" s="144"/>
      <c r="M2395" s="151"/>
    </row>
    <row r="2396" spans="2:13" s="126" customFormat="1">
      <c r="B2396" s="144"/>
      <c r="M2396" s="151"/>
    </row>
    <row r="2397" spans="2:13" s="126" customFormat="1">
      <c r="B2397" s="144"/>
      <c r="M2397" s="151"/>
    </row>
    <row r="2398" spans="2:13" s="126" customFormat="1">
      <c r="B2398" s="144"/>
      <c r="M2398" s="151"/>
    </row>
    <row r="2399" spans="2:13" s="126" customFormat="1">
      <c r="B2399" s="144"/>
      <c r="M2399" s="151"/>
    </row>
    <row r="2400" spans="2:13" s="126" customFormat="1">
      <c r="B2400" s="144"/>
      <c r="M2400" s="151"/>
    </row>
    <row r="2401" spans="2:13" s="126" customFormat="1">
      <c r="B2401" s="144"/>
      <c r="M2401" s="151"/>
    </row>
    <row r="2402" spans="2:13" s="126" customFormat="1">
      <c r="B2402" s="144"/>
      <c r="M2402" s="151"/>
    </row>
    <row r="2403" spans="2:13" s="126" customFormat="1">
      <c r="B2403" s="144"/>
      <c r="M2403" s="151"/>
    </row>
    <row r="2404" spans="2:13" s="126" customFormat="1">
      <c r="B2404" s="144"/>
      <c r="M2404" s="151"/>
    </row>
    <row r="2405" spans="2:13" s="126" customFormat="1">
      <c r="B2405" s="144"/>
      <c r="M2405" s="151"/>
    </row>
    <row r="2406" spans="2:13" s="126" customFormat="1">
      <c r="B2406" s="144"/>
      <c r="M2406" s="151"/>
    </row>
    <row r="2407" spans="2:13" s="126" customFormat="1">
      <c r="B2407" s="144"/>
      <c r="M2407" s="151"/>
    </row>
    <row r="2408" spans="2:13" s="126" customFormat="1">
      <c r="B2408" s="144"/>
      <c r="M2408" s="151"/>
    </row>
    <row r="2409" spans="2:13" s="126" customFormat="1">
      <c r="B2409" s="144"/>
      <c r="M2409" s="151"/>
    </row>
    <row r="2410" spans="2:13" s="126" customFormat="1">
      <c r="B2410" s="144"/>
      <c r="M2410" s="151"/>
    </row>
    <row r="2411" spans="2:13" s="126" customFormat="1">
      <c r="B2411" s="144"/>
      <c r="M2411" s="151"/>
    </row>
    <row r="2412" spans="2:13" s="126" customFormat="1">
      <c r="B2412" s="144"/>
      <c r="M2412" s="151"/>
    </row>
    <row r="2413" spans="2:13" s="126" customFormat="1">
      <c r="B2413" s="144"/>
      <c r="M2413" s="151"/>
    </row>
    <row r="2414" spans="2:13" s="126" customFormat="1">
      <c r="B2414" s="144"/>
      <c r="M2414" s="151"/>
    </row>
    <row r="2415" spans="2:13" s="126" customFormat="1">
      <c r="B2415" s="144"/>
      <c r="M2415" s="151"/>
    </row>
    <row r="2416" spans="2:13" s="126" customFormat="1">
      <c r="B2416" s="144"/>
      <c r="M2416" s="151"/>
    </row>
    <row r="2417" spans="2:13" s="126" customFormat="1">
      <c r="B2417" s="144"/>
      <c r="M2417" s="151"/>
    </row>
    <row r="2418" spans="2:13" s="126" customFormat="1">
      <c r="B2418" s="144"/>
      <c r="M2418" s="151"/>
    </row>
    <row r="2419" spans="2:13" s="126" customFormat="1">
      <c r="B2419" s="144"/>
      <c r="M2419" s="151"/>
    </row>
    <row r="2420" spans="2:13" s="126" customFormat="1">
      <c r="B2420" s="144"/>
      <c r="M2420" s="151"/>
    </row>
    <row r="2421" spans="2:13" s="126" customFormat="1">
      <c r="B2421" s="144"/>
      <c r="M2421" s="151"/>
    </row>
    <row r="2422" spans="2:13" s="126" customFormat="1">
      <c r="B2422" s="144"/>
      <c r="M2422" s="151"/>
    </row>
    <row r="2423" spans="2:13" s="126" customFormat="1">
      <c r="B2423" s="144"/>
      <c r="M2423" s="151"/>
    </row>
    <row r="2424" spans="2:13" s="126" customFormat="1">
      <c r="B2424" s="144"/>
      <c r="M2424" s="151"/>
    </row>
    <row r="2425" spans="2:13" s="126" customFormat="1">
      <c r="B2425" s="144"/>
      <c r="M2425" s="151"/>
    </row>
    <row r="2426" spans="2:13" s="126" customFormat="1">
      <c r="B2426" s="144"/>
      <c r="M2426" s="151"/>
    </row>
    <row r="2427" spans="2:13" s="126" customFormat="1">
      <c r="B2427" s="144"/>
      <c r="M2427" s="151"/>
    </row>
    <row r="2428" spans="2:13" s="126" customFormat="1">
      <c r="B2428" s="144"/>
      <c r="M2428" s="151"/>
    </row>
    <row r="2429" spans="2:13" s="126" customFormat="1">
      <c r="B2429" s="144"/>
      <c r="M2429" s="151"/>
    </row>
    <row r="2430" spans="2:13" s="126" customFormat="1">
      <c r="B2430" s="144"/>
      <c r="M2430" s="151"/>
    </row>
    <row r="2431" spans="2:13" s="126" customFormat="1">
      <c r="B2431" s="144"/>
      <c r="M2431" s="151"/>
    </row>
    <row r="2432" spans="2:13" s="126" customFormat="1">
      <c r="B2432" s="144"/>
      <c r="M2432" s="151"/>
    </row>
    <row r="2433" spans="2:13" s="126" customFormat="1">
      <c r="B2433" s="144"/>
      <c r="M2433" s="151"/>
    </row>
    <row r="2434" spans="2:13" s="126" customFormat="1">
      <c r="B2434" s="144"/>
      <c r="M2434" s="151"/>
    </row>
    <row r="2435" spans="2:13" s="126" customFormat="1">
      <c r="B2435" s="144"/>
      <c r="M2435" s="151"/>
    </row>
    <row r="2436" spans="2:13" s="126" customFormat="1">
      <c r="B2436" s="144"/>
      <c r="M2436" s="151"/>
    </row>
    <row r="2437" spans="2:13" s="126" customFormat="1">
      <c r="B2437" s="144"/>
      <c r="M2437" s="151"/>
    </row>
    <row r="2438" spans="2:13" s="126" customFormat="1">
      <c r="B2438" s="144"/>
      <c r="M2438" s="151"/>
    </row>
    <row r="2439" spans="2:13" s="126" customFormat="1">
      <c r="B2439" s="144"/>
      <c r="M2439" s="151"/>
    </row>
    <row r="2440" spans="2:13" s="126" customFormat="1">
      <c r="B2440" s="144"/>
      <c r="M2440" s="151"/>
    </row>
    <row r="2441" spans="2:13" s="126" customFormat="1">
      <c r="B2441" s="144"/>
      <c r="M2441" s="151"/>
    </row>
    <row r="2442" spans="2:13" s="126" customFormat="1">
      <c r="B2442" s="144"/>
      <c r="M2442" s="151"/>
    </row>
    <row r="2443" spans="2:13" s="126" customFormat="1">
      <c r="B2443" s="144"/>
      <c r="M2443" s="151"/>
    </row>
    <row r="2444" spans="2:13" s="126" customFormat="1">
      <c r="B2444" s="144"/>
      <c r="M2444" s="151"/>
    </row>
    <row r="2445" spans="2:13" s="126" customFormat="1">
      <c r="B2445" s="144"/>
      <c r="M2445" s="151"/>
    </row>
    <row r="2446" spans="2:13" s="126" customFormat="1">
      <c r="B2446" s="144"/>
      <c r="M2446" s="151"/>
    </row>
    <row r="2447" spans="2:13" s="126" customFormat="1">
      <c r="B2447" s="144"/>
      <c r="M2447" s="151"/>
    </row>
    <row r="2448" spans="2:13" s="126" customFormat="1">
      <c r="B2448" s="144"/>
      <c r="M2448" s="151"/>
    </row>
    <row r="2449" spans="2:13" s="126" customFormat="1">
      <c r="B2449" s="144"/>
      <c r="M2449" s="151"/>
    </row>
    <row r="2450" spans="2:13" s="126" customFormat="1">
      <c r="B2450" s="144"/>
      <c r="M2450" s="151"/>
    </row>
    <row r="2451" spans="2:13" s="126" customFormat="1">
      <c r="B2451" s="144"/>
      <c r="M2451" s="151"/>
    </row>
    <row r="2452" spans="2:13" s="126" customFormat="1">
      <c r="B2452" s="144"/>
      <c r="M2452" s="151"/>
    </row>
    <row r="2453" spans="2:13" s="126" customFormat="1">
      <c r="B2453" s="144"/>
      <c r="M2453" s="151"/>
    </row>
    <row r="2454" spans="2:13" s="126" customFormat="1">
      <c r="B2454" s="144"/>
      <c r="M2454" s="151"/>
    </row>
    <row r="2455" spans="2:13" s="126" customFormat="1">
      <c r="B2455" s="144"/>
      <c r="M2455" s="151"/>
    </row>
    <row r="2456" spans="2:13" s="126" customFormat="1">
      <c r="B2456" s="144"/>
      <c r="M2456" s="151"/>
    </row>
    <row r="2457" spans="2:13" s="126" customFormat="1">
      <c r="B2457" s="144"/>
      <c r="M2457" s="151"/>
    </row>
    <row r="2458" spans="2:13" s="126" customFormat="1">
      <c r="B2458" s="144"/>
      <c r="M2458" s="151"/>
    </row>
    <row r="2459" spans="2:13" s="126" customFormat="1">
      <c r="B2459" s="144"/>
      <c r="M2459" s="151"/>
    </row>
    <row r="2460" spans="2:13" s="126" customFormat="1">
      <c r="B2460" s="144"/>
      <c r="M2460" s="151"/>
    </row>
    <row r="2461" spans="2:13" s="126" customFormat="1">
      <c r="B2461" s="144"/>
      <c r="M2461" s="151"/>
    </row>
    <row r="2462" spans="2:13" s="126" customFormat="1">
      <c r="B2462" s="144"/>
      <c r="M2462" s="151"/>
    </row>
    <row r="2463" spans="2:13" s="126" customFormat="1">
      <c r="B2463" s="144"/>
      <c r="M2463" s="151"/>
    </row>
    <row r="2464" spans="2:13" s="126" customFormat="1">
      <c r="B2464" s="144"/>
      <c r="M2464" s="151"/>
    </row>
    <row r="2465" spans="2:13" s="126" customFormat="1">
      <c r="B2465" s="144"/>
      <c r="M2465" s="151"/>
    </row>
    <row r="2466" spans="2:13" s="126" customFormat="1">
      <c r="B2466" s="144"/>
      <c r="M2466" s="151"/>
    </row>
    <row r="2467" spans="2:13" s="126" customFormat="1">
      <c r="B2467" s="144"/>
      <c r="M2467" s="151"/>
    </row>
    <row r="2468" spans="2:13" s="126" customFormat="1">
      <c r="B2468" s="144"/>
      <c r="M2468" s="151"/>
    </row>
    <row r="2469" spans="2:13" s="126" customFormat="1">
      <c r="B2469" s="144"/>
      <c r="M2469" s="151"/>
    </row>
    <row r="2470" spans="2:13" s="126" customFormat="1">
      <c r="B2470" s="144"/>
      <c r="M2470" s="151"/>
    </row>
    <row r="2471" spans="2:13" s="126" customFormat="1">
      <c r="B2471" s="144"/>
      <c r="M2471" s="151"/>
    </row>
    <row r="2472" spans="2:13" s="126" customFormat="1">
      <c r="B2472" s="144"/>
      <c r="M2472" s="151"/>
    </row>
    <row r="2473" spans="2:13" s="126" customFormat="1">
      <c r="B2473" s="144"/>
      <c r="M2473" s="151"/>
    </row>
    <row r="2474" spans="2:13" s="126" customFormat="1">
      <c r="B2474" s="144"/>
      <c r="M2474" s="151"/>
    </row>
    <row r="2475" spans="2:13" s="126" customFormat="1">
      <c r="B2475" s="144"/>
      <c r="M2475" s="151"/>
    </row>
    <row r="2476" spans="2:13" s="126" customFormat="1">
      <c r="B2476" s="144"/>
      <c r="M2476" s="151"/>
    </row>
    <row r="2477" spans="2:13" s="126" customFormat="1">
      <c r="B2477" s="144"/>
      <c r="M2477" s="151"/>
    </row>
    <row r="2478" spans="2:13" s="126" customFormat="1">
      <c r="B2478" s="144"/>
      <c r="M2478" s="151"/>
    </row>
    <row r="2479" spans="2:13" s="126" customFormat="1">
      <c r="B2479" s="144"/>
      <c r="M2479" s="151"/>
    </row>
    <row r="2480" spans="2:13" s="126" customFormat="1">
      <c r="B2480" s="144"/>
      <c r="M2480" s="151"/>
    </row>
    <row r="2481" spans="2:13" s="126" customFormat="1">
      <c r="B2481" s="144"/>
      <c r="M2481" s="151"/>
    </row>
    <row r="2482" spans="2:13" s="126" customFormat="1">
      <c r="B2482" s="144"/>
      <c r="M2482" s="151"/>
    </row>
    <row r="2483" spans="2:13" s="126" customFormat="1">
      <c r="B2483" s="144"/>
      <c r="M2483" s="151"/>
    </row>
    <row r="2484" spans="2:13" s="126" customFormat="1">
      <c r="B2484" s="144"/>
      <c r="M2484" s="151"/>
    </row>
    <row r="2485" spans="2:13" s="126" customFormat="1">
      <c r="B2485" s="144"/>
      <c r="M2485" s="151"/>
    </row>
    <row r="2486" spans="2:13" s="126" customFormat="1">
      <c r="B2486" s="144"/>
      <c r="M2486" s="151"/>
    </row>
    <row r="2487" spans="2:13" s="126" customFormat="1">
      <c r="B2487" s="144"/>
      <c r="M2487" s="151"/>
    </row>
    <row r="2488" spans="2:13" s="126" customFormat="1">
      <c r="B2488" s="144"/>
      <c r="M2488" s="151"/>
    </row>
    <row r="2489" spans="2:13" s="126" customFormat="1">
      <c r="B2489" s="144"/>
      <c r="M2489" s="151"/>
    </row>
    <row r="2490" spans="2:13" s="126" customFormat="1">
      <c r="B2490" s="144"/>
      <c r="M2490" s="151"/>
    </row>
    <row r="2491" spans="2:13" s="126" customFormat="1">
      <c r="B2491" s="144"/>
      <c r="M2491" s="151"/>
    </row>
    <row r="2492" spans="2:13" s="126" customFormat="1">
      <c r="B2492" s="144"/>
      <c r="M2492" s="151"/>
    </row>
    <row r="2493" spans="2:13" s="126" customFormat="1">
      <c r="B2493" s="144"/>
      <c r="M2493" s="151"/>
    </row>
    <row r="2494" spans="2:13" s="126" customFormat="1">
      <c r="B2494" s="144"/>
      <c r="M2494" s="151"/>
    </row>
    <row r="2495" spans="2:13" s="126" customFormat="1">
      <c r="B2495" s="144"/>
      <c r="M2495" s="151"/>
    </row>
    <row r="2496" spans="2:13" s="126" customFormat="1">
      <c r="B2496" s="144"/>
      <c r="M2496" s="151"/>
    </row>
    <row r="2497" spans="2:13" s="126" customFormat="1">
      <c r="B2497" s="144"/>
      <c r="M2497" s="151"/>
    </row>
    <row r="2498" spans="2:13" s="126" customFormat="1">
      <c r="B2498" s="144"/>
      <c r="M2498" s="151"/>
    </row>
    <row r="2499" spans="2:13" s="126" customFormat="1">
      <c r="B2499" s="144"/>
      <c r="M2499" s="151"/>
    </row>
    <row r="2500" spans="2:13" s="126" customFormat="1">
      <c r="B2500" s="144"/>
      <c r="M2500" s="151"/>
    </row>
    <row r="2501" spans="2:13" s="126" customFormat="1">
      <c r="B2501" s="144"/>
      <c r="M2501" s="151"/>
    </row>
    <row r="2502" spans="2:13" s="126" customFormat="1">
      <c r="B2502" s="144"/>
      <c r="M2502" s="151"/>
    </row>
    <row r="2503" spans="2:13" s="126" customFormat="1">
      <c r="B2503" s="144"/>
      <c r="M2503" s="151"/>
    </row>
    <row r="2504" spans="2:13" s="126" customFormat="1">
      <c r="B2504" s="144"/>
      <c r="M2504" s="151"/>
    </row>
    <row r="2505" spans="2:13" s="126" customFormat="1">
      <c r="B2505" s="144"/>
      <c r="M2505" s="151"/>
    </row>
    <row r="2506" spans="2:13" s="126" customFormat="1">
      <c r="B2506" s="144"/>
      <c r="M2506" s="151"/>
    </row>
    <row r="2507" spans="2:13" s="126" customFormat="1">
      <c r="B2507" s="144"/>
      <c r="M2507" s="151"/>
    </row>
    <row r="2508" spans="2:13" s="126" customFormat="1">
      <c r="B2508" s="144"/>
      <c r="M2508" s="151"/>
    </row>
    <row r="2509" spans="2:13" s="126" customFormat="1">
      <c r="B2509" s="144"/>
      <c r="M2509" s="151"/>
    </row>
    <row r="2510" spans="2:13" s="126" customFormat="1">
      <c r="B2510" s="144"/>
      <c r="M2510" s="151"/>
    </row>
    <row r="2511" spans="2:13" s="126" customFormat="1">
      <c r="B2511" s="144"/>
      <c r="M2511" s="151"/>
    </row>
    <row r="2512" spans="2:13" s="126" customFormat="1">
      <c r="B2512" s="144"/>
      <c r="M2512" s="151"/>
    </row>
    <row r="2513" spans="2:13" s="126" customFormat="1">
      <c r="B2513" s="144"/>
      <c r="M2513" s="151"/>
    </row>
    <row r="2514" spans="2:13" s="126" customFormat="1">
      <c r="B2514" s="144"/>
      <c r="M2514" s="151"/>
    </row>
    <row r="2515" spans="2:13" s="126" customFormat="1">
      <c r="B2515" s="144"/>
      <c r="M2515" s="151"/>
    </row>
    <row r="2516" spans="2:13" s="126" customFormat="1">
      <c r="B2516" s="144"/>
      <c r="M2516" s="151"/>
    </row>
    <row r="2517" spans="2:13" s="126" customFormat="1">
      <c r="B2517" s="144"/>
      <c r="M2517" s="151"/>
    </row>
    <row r="2518" spans="2:13" s="126" customFormat="1">
      <c r="B2518" s="144"/>
      <c r="M2518" s="151"/>
    </row>
    <row r="2519" spans="2:13" s="126" customFormat="1">
      <c r="B2519" s="144"/>
      <c r="M2519" s="151"/>
    </row>
    <row r="2520" spans="2:13" s="126" customFormat="1">
      <c r="B2520" s="144"/>
      <c r="M2520" s="151"/>
    </row>
    <row r="2521" spans="2:13" s="126" customFormat="1">
      <c r="B2521" s="144"/>
      <c r="M2521" s="151"/>
    </row>
    <row r="2522" spans="2:13" s="126" customFormat="1">
      <c r="B2522" s="144"/>
      <c r="M2522" s="151"/>
    </row>
    <row r="2523" spans="2:13" s="126" customFormat="1">
      <c r="B2523" s="144"/>
      <c r="M2523" s="151"/>
    </row>
    <row r="2524" spans="2:13" s="126" customFormat="1">
      <c r="B2524" s="144"/>
      <c r="M2524" s="151"/>
    </row>
    <row r="2525" spans="2:13" s="126" customFormat="1">
      <c r="B2525" s="144"/>
      <c r="M2525" s="151"/>
    </row>
    <row r="2526" spans="2:13" s="126" customFormat="1">
      <c r="B2526" s="144"/>
      <c r="M2526" s="151"/>
    </row>
    <row r="2527" spans="2:13" s="126" customFormat="1">
      <c r="B2527" s="144"/>
      <c r="M2527" s="151"/>
    </row>
    <row r="2528" spans="2:13" s="126" customFormat="1">
      <c r="B2528" s="144"/>
      <c r="M2528" s="151"/>
    </row>
    <row r="2529" spans="2:13" s="126" customFormat="1">
      <c r="B2529" s="144"/>
      <c r="M2529" s="151"/>
    </row>
    <row r="2530" spans="2:13" s="126" customFormat="1">
      <c r="B2530" s="144"/>
      <c r="M2530" s="151"/>
    </row>
    <row r="2531" spans="2:13" s="126" customFormat="1">
      <c r="B2531" s="144"/>
      <c r="M2531" s="151"/>
    </row>
    <row r="2532" spans="2:13" s="126" customFormat="1">
      <c r="B2532" s="144"/>
      <c r="M2532" s="151"/>
    </row>
    <row r="2533" spans="2:13" s="126" customFormat="1">
      <c r="B2533" s="144"/>
      <c r="M2533" s="151"/>
    </row>
    <row r="2534" spans="2:13" s="126" customFormat="1">
      <c r="B2534" s="144"/>
      <c r="M2534" s="151"/>
    </row>
    <row r="2535" spans="2:13" s="126" customFormat="1">
      <c r="B2535" s="144"/>
      <c r="M2535" s="151"/>
    </row>
    <row r="2536" spans="2:13" s="126" customFormat="1">
      <c r="B2536" s="144"/>
      <c r="M2536" s="151"/>
    </row>
    <row r="2537" spans="2:13" s="126" customFormat="1">
      <c r="B2537" s="144"/>
      <c r="M2537" s="151"/>
    </row>
    <row r="2538" spans="2:13" s="126" customFormat="1">
      <c r="B2538" s="144"/>
      <c r="M2538" s="151"/>
    </row>
    <row r="2539" spans="2:13" s="126" customFormat="1">
      <c r="B2539" s="144"/>
      <c r="M2539" s="151"/>
    </row>
    <row r="2540" spans="2:13" s="126" customFormat="1">
      <c r="B2540" s="144"/>
      <c r="M2540" s="151"/>
    </row>
    <row r="2541" spans="2:13" s="126" customFormat="1">
      <c r="B2541" s="144"/>
      <c r="M2541" s="151"/>
    </row>
    <row r="2542" spans="2:13" s="126" customFormat="1">
      <c r="B2542" s="144"/>
      <c r="M2542" s="151"/>
    </row>
    <row r="2543" spans="2:13" s="126" customFormat="1">
      <c r="B2543" s="144"/>
      <c r="M2543" s="151"/>
    </row>
    <row r="2544" spans="2:13" s="126" customFormat="1">
      <c r="B2544" s="144"/>
      <c r="M2544" s="151"/>
    </row>
    <row r="2545" spans="2:13" s="126" customFormat="1">
      <c r="B2545" s="144"/>
      <c r="M2545" s="151"/>
    </row>
    <row r="2546" spans="2:13" s="126" customFormat="1">
      <c r="B2546" s="144"/>
      <c r="M2546" s="151"/>
    </row>
    <row r="2547" spans="2:13" s="126" customFormat="1">
      <c r="B2547" s="144"/>
      <c r="M2547" s="151"/>
    </row>
    <row r="2548" spans="2:13" s="126" customFormat="1">
      <c r="B2548" s="144"/>
      <c r="M2548" s="151"/>
    </row>
    <row r="2549" spans="2:13" s="126" customFormat="1">
      <c r="B2549" s="144"/>
      <c r="M2549" s="151"/>
    </row>
    <row r="2550" spans="2:13" s="126" customFormat="1">
      <c r="B2550" s="144"/>
      <c r="M2550" s="151"/>
    </row>
    <row r="2551" spans="2:13" s="126" customFormat="1">
      <c r="B2551" s="144"/>
      <c r="M2551" s="151"/>
    </row>
    <row r="2552" spans="2:13" s="126" customFormat="1">
      <c r="B2552" s="144"/>
      <c r="M2552" s="151"/>
    </row>
    <row r="2553" spans="2:13" s="126" customFormat="1">
      <c r="B2553" s="144"/>
      <c r="M2553" s="151"/>
    </row>
    <row r="2554" spans="2:13" s="126" customFormat="1">
      <c r="B2554" s="144"/>
      <c r="M2554" s="151"/>
    </row>
    <row r="2555" spans="2:13" s="126" customFormat="1">
      <c r="B2555" s="144"/>
      <c r="M2555" s="151"/>
    </row>
    <row r="2556" spans="2:13" s="126" customFormat="1">
      <c r="B2556" s="144"/>
      <c r="M2556" s="151"/>
    </row>
    <row r="2557" spans="2:13" s="126" customFormat="1">
      <c r="B2557" s="144"/>
      <c r="M2557" s="151"/>
    </row>
    <row r="2558" spans="2:13" s="126" customFormat="1">
      <c r="B2558" s="144"/>
      <c r="M2558" s="151"/>
    </row>
    <row r="2559" spans="2:13" s="126" customFormat="1">
      <c r="B2559" s="144"/>
      <c r="M2559" s="151"/>
    </row>
    <row r="2560" spans="2:13" s="126" customFormat="1">
      <c r="B2560" s="144"/>
      <c r="M2560" s="151"/>
    </row>
    <row r="2561" spans="2:13" s="126" customFormat="1">
      <c r="B2561" s="144"/>
      <c r="M2561" s="151"/>
    </row>
    <row r="2562" spans="2:13" s="126" customFormat="1">
      <c r="B2562" s="144"/>
      <c r="M2562" s="151"/>
    </row>
    <row r="2563" spans="2:13" s="126" customFormat="1">
      <c r="B2563" s="144"/>
      <c r="M2563" s="151"/>
    </row>
    <row r="2564" spans="2:13" s="126" customFormat="1">
      <c r="B2564" s="144"/>
      <c r="M2564" s="151"/>
    </row>
    <row r="2565" spans="2:13" s="126" customFormat="1">
      <c r="B2565" s="144"/>
      <c r="M2565" s="151"/>
    </row>
    <row r="2566" spans="2:13" s="126" customFormat="1">
      <c r="B2566" s="144"/>
      <c r="M2566" s="151"/>
    </row>
    <row r="2567" spans="2:13" s="126" customFormat="1">
      <c r="B2567" s="144"/>
      <c r="M2567" s="151"/>
    </row>
    <row r="2568" spans="2:13" s="126" customFormat="1">
      <c r="B2568" s="144"/>
      <c r="M2568" s="151"/>
    </row>
    <row r="2569" spans="2:13" s="126" customFormat="1">
      <c r="B2569" s="144"/>
      <c r="M2569" s="151"/>
    </row>
    <row r="2570" spans="2:13" s="126" customFormat="1">
      <c r="B2570" s="144"/>
      <c r="M2570" s="151"/>
    </row>
    <row r="2571" spans="2:13" s="126" customFormat="1">
      <c r="B2571" s="144"/>
      <c r="M2571" s="151"/>
    </row>
    <row r="2572" spans="2:13" s="126" customFormat="1">
      <c r="B2572" s="144"/>
      <c r="M2572" s="151"/>
    </row>
    <row r="2573" spans="2:13" s="126" customFormat="1">
      <c r="B2573" s="144"/>
      <c r="M2573" s="151"/>
    </row>
    <row r="2574" spans="2:13" s="126" customFormat="1">
      <c r="B2574" s="144"/>
      <c r="M2574" s="151"/>
    </row>
    <row r="2575" spans="2:13" s="126" customFormat="1">
      <c r="B2575" s="144"/>
      <c r="M2575" s="151"/>
    </row>
    <row r="2576" spans="2:13" s="126" customFormat="1">
      <c r="B2576" s="144"/>
      <c r="M2576" s="151"/>
    </row>
    <row r="2577" spans="2:13" s="126" customFormat="1">
      <c r="B2577" s="144"/>
      <c r="M2577" s="151"/>
    </row>
    <row r="2578" spans="2:13" s="126" customFormat="1">
      <c r="B2578" s="144"/>
      <c r="M2578" s="151"/>
    </row>
    <row r="2579" spans="2:13" s="126" customFormat="1">
      <c r="B2579" s="144"/>
      <c r="M2579" s="151"/>
    </row>
    <row r="2580" spans="2:13" s="126" customFormat="1">
      <c r="B2580" s="144"/>
      <c r="M2580" s="151"/>
    </row>
    <row r="2581" spans="2:13" s="126" customFormat="1">
      <c r="B2581" s="144"/>
      <c r="M2581" s="151"/>
    </row>
    <row r="2582" spans="2:13" s="126" customFormat="1">
      <c r="B2582" s="144"/>
      <c r="M2582" s="151"/>
    </row>
    <row r="2583" spans="2:13" s="126" customFormat="1">
      <c r="B2583" s="144"/>
      <c r="M2583" s="151"/>
    </row>
    <row r="2584" spans="2:13" s="126" customFormat="1">
      <c r="B2584" s="144"/>
      <c r="M2584" s="151"/>
    </row>
    <row r="2585" spans="2:13" s="126" customFormat="1">
      <c r="B2585" s="144"/>
      <c r="M2585" s="151"/>
    </row>
    <row r="2586" spans="2:13" s="126" customFormat="1">
      <c r="B2586" s="144"/>
      <c r="M2586" s="151"/>
    </row>
    <row r="2587" spans="2:13" s="126" customFormat="1">
      <c r="B2587" s="144"/>
      <c r="M2587" s="151"/>
    </row>
    <row r="2588" spans="2:13" s="126" customFormat="1">
      <c r="B2588" s="144"/>
      <c r="M2588" s="151"/>
    </row>
    <row r="2589" spans="2:13" s="126" customFormat="1">
      <c r="B2589" s="144"/>
      <c r="M2589" s="151"/>
    </row>
    <row r="2590" spans="2:13" s="126" customFormat="1">
      <c r="B2590" s="144"/>
      <c r="M2590" s="151"/>
    </row>
    <row r="2591" spans="2:13" s="126" customFormat="1">
      <c r="B2591" s="144"/>
      <c r="M2591" s="151"/>
    </row>
    <row r="2592" spans="2:13" s="126" customFormat="1">
      <c r="B2592" s="144"/>
      <c r="M2592" s="151"/>
    </row>
    <row r="2593" spans="2:13" s="126" customFormat="1">
      <c r="B2593" s="144"/>
      <c r="M2593" s="151"/>
    </row>
    <row r="2594" spans="2:13" s="126" customFormat="1">
      <c r="B2594" s="144"/>
      <c r="M2594" s="151"/>
    </row>
    <row r="2595" spans="2:13" s="126" customFormat="1">
      <c r="B2595" s="144"/>
      <c r="M2595" s="151"/>
    </row>
    <row r="2596" spans="2:13" s="126" customFormat="1">
      <c r="B2596" s="144"/>
      <c r="M2596" s="151"/>
    </row>
    <row r="2597" spans="2:13" s="126" customFormat="1">
      <c r="B2597" s="144"/>
      <c r="M2597" s="151"/>
    </row>
    <row r="2598" spans="2:13" s="126" customFormat="1">
      <c r="B2598" s="144"/>
      <c r="M2598" s="151"/>
    </row>
    <row r="2599" spans="2:13" s="126" customFormat="1">
      <c r="B2599" s="144"/>
      <c r="M2599" s="151"/>
    </row>
    <row r="2600" spans="2:13" s="126" customFormat="1">
      <c r="B2600" s="144"/>
      <c r="M2600" s="151"/>
    </row>
    <row r="2601" spans="2:13" s="126" customFormat="1">
      <c r="B2601" s="144"/>
      <c r="M2601" s="151"/>
    </row>
    <row r="2602" spans="2:13" s="126" customFormat="1">
      <c r="B2602" s="144"/>
      <c r="M2602" s="151"/>
    </row>
    <row r="2603" spans="2:13" s="126" customFormat="1">
      <c r="B2603" s="144"/>
      <c r="M2603" s="151"/>
    </row>
    <row r="2604" spans="2:13" s="126" customFormat="1">
      <c r="B2604" s="144"/>
      <c r="M2604" s="151"/>
    </row>
    <row r="2605" spans="2:13" s="126" customFormat="1">
      <c r="B2605" s="144"/>
      <c r="M2605" s="151"/>
    </row>
    <row r="2606" spans="2:13" s="126" customFormat="1">
      <c r="B2606" s="144"/>
      <c r="M2606" s="151"/>
    </row>
    <row r="2607" spans="2:13" s="126" customFormat="1">
      <c r="B2607" s="144"/>
      <c r="M2607" s="151"/>
    </row>
    <row r="2608" spans="2:13" s="126" customFormat="1">
      <c r="B2608" s="144"/>
      <c r="M2608" s="151"/>
    </row>
    <row r="2609" spans="2:13" s="126" customFormat="1">
      <c r="B2609" s="144"/>
      <c r="M2609" s="151"/>
    </row>
    <row r="2610" spans="2:13" s="126" customFormat="1">
      <c r="B2610" s="144"/>
      <c r="M2610" s="151"/>
    </row>
    <row r="2611" spans="2:13" s="126" customFormat="1">
      <c r="B2611" s="144"/>
      <c r="M2611" s="151"/>
    </row>
    <row r="2612" spans="2:13" s="126" customFormat="1">
      <c r="B2612" s="144"/>
      <c r="M2612" s="151"/>
    </row>
    <row r="2613" spans="2:13" s="126" customFormat="1">
      <c r="B2613" s="144"/>
      <c r="M2613" s="151"/>
    </row>
    <row r="2614" spans="2:13" s="126" customFormat="1">
      <c r="B2614" s="144"/>
      <c r="M2614" s="151"/>
    </row>
    <row r="2615" spans="2:13" s="126" customFormat="1">
      <c r="B2615" s="144"/>
      <c r="M2615" s="151"/>
    </row>
    <row r="2616" spans="2:13" s="126" customFormat="1">
      <c r="B2616" s="144"/>
      <c r="M2616" s="151"/>
    </row>
    <row r="2617" spans="2:13" s="126" customFormat="1">
      <c r="B2617" s="144"/>
      <c r="M2617" s="151"/>
    </row>
    <row r="2618" spans="2:13" s="126" customFormat="1">
      <c r="B2618" s="144"/>
      <c r="M2618" s="151"/>
    </row>
    <row r="2619" spans="2:13" s="126" customFormat="1">
      <c r="B2619" s="144"/>
      <c r="M2619" s="151"/>
    </row>
    <row r="2620" spans="2:13" s="126" customFormat="1">
      <c r="B2620" s="144"/>
      <c r="M2620" s="151"/>
    </row>
    <row r="2621" spans="2:13" s="126" customFormat="1">
      <c r="B2621" s="144"/>
      <c r="M2621" s="151"/>
    </row>
    <row r="2622" spans="2:13" s="126" customFormat="1">
      <c r="B2622" s="144"/>
      <c r="M2622" s="151"/>
    </row>
    <row r="2623" spans="2:13" s="126" customFormat="1">
      <c r="B2623" s="144"/>
      <c r="M2623" s="151"/>
    </row>
    <row r="2624" spans="2:13" s="126" customFormat="1">
      <c r="B2624" s="144"/>
      <c r="M2624" s="151"/>
    </row>
    <row r="2625" spans="2:13" s="126" customFormat="1">
      <c r="B2625" s="144"/>
      <c r="M2625" s="151"/>
    </row>
    <row r="2626" spans="2:13" s="126" customFormat="1">
      <c r="B2626" s="144"/>
      <c r="M2626" s="151"/>
    </row>
    <row r="2627" spans="2:13" s="126" customFormat="1">
      <c r="B2627" s="144"/>
      <c r="M2627" s="151"/>
    </row>
    <row r="2628" spans="2:13" s="126" customFormat="1">
      <c r="B2628" s="144"/>
      <c r="M2628" s="151"/>
    </row>
    <row r="2629" spans="2:13" s="126" customFormat="1">
      <c r="B2629" s="144"/>
      <c r="M2629" s="151"/>
    </row>
    <row r="2630" spans="2:13" s="126" customFormat="1">
      <c r="B2630" s="144"/>
      <c r="M2630" s="151"/>
    </row>
    <row r="2631" spans="2:13" s="126" customFormat="1">
      <c r="B2631" s="144"/>
      <c r="M2631" s="151"/>
    </row>
    <row r="2632" spans="2:13" s="126" customFormat="1">
      <c r="B2632" s="144"/>
      <c r="M2632" s="151"/>
    </row>
    <row r="2633" spans="2:13" s="126" customFormat="1">
      <c r="B2633" s="144"/>
      <c r="M2633" s="151"/>
    </row>
    <row r="2634" spans="2:13" s="126" customFormat="1">
      <c r="B2634" s="144"/>
      <c r="M2634" s="151"/>
    </row>
    <row r="2635" spans="2:13" s="126" customFormat="1">
      <c r="B2635" s="144"/>
      <c r="M2635" s="151"/>
    </row>
    <row r="2636" spans="2:13" s="126" customFormat="1">
      <c r="B2636" s="144"/>
      <c r="M2636" s="151"/>
    </row>
    <row r="2637" spans="2:13" s="126" customFormat="1">
      <c r="B2637" s="144"/>
      <c r="M2637" s="151"/>
    </row>
    <row r="2638" spans="2:13" s="126" customFormat="1">
      <c r="B2638" s="144"/>
      <c r="M2638" s="151"/>
    </row>
    <row r="2639" spans="2:13" s="126" customFormat="1">
      <c r="B2639" s="144"/>
      <c r="M2639" s="151"/>
    </row>
    <row r="2640" spans="2:13" s="126" customFormat="1">
      <c r="B2640" s="144"/>
      <c r="M2640" s="151"/>
    </row>
    <row r="2641" spans="2:13" s="126" customFormat="1">
      <c r="B2641" s="144"/>
      <c r="M2641" s="151"/>
    </row>
    <row r="2642" spans="2:13" s="126" customFormat="1">
      <c r="B2642" s="144"/>
      <c r="M2642" s="151"/>
    </row>
    <row r="2643" spans="2:13" s="126" customFormat="1">
      <c r="B2643" s="144"/>
      <c r="M2643" s="151"/>
    </row>
    <row r="2644" spans="2:13" s="126" customFormat="1">
      <c r="B2644" s="144"/>
      <c r="M2644" s="151"/>
    </row>
    <row r="2645" spans="2:13" s="126" customFormat="1">
      <c r="B2645" s="144"/>
      <c r="M2645" s="151"/>
    </row>
    <row r="2646" spans="2:13" s="126" customFormat="1">
      <c r="B2646" s="144"/>
      <c r="M2646" s="151"/>
    </row>
    <row r="2647" spans="2:13" s="126" customFormat="1">
      <c r="B2647" s="144"/>
      <c r="M2647" s="151"/>
    </row>
    <row r="2648" spans="2:13" s="126" customFormat="1">
      <c r="B2648" s="144"/>
      <c r="M2648" s="151"/>
    </row>
    <row r="2649" spans="2:13" s="126" customFormat="1">
      <c r="B2649" s="144"/>
      <c r="M2649" s="151"/>
    </row>
    <row r="2650" spans="2:13" s="126" customFormat="1">
      <c r="B2650" s="144"/>
      <c r="M2650" s="151"/>
    </row>
    <row r="2651" spans="2:13" s="126" customFormat="1">
      <c r="B2651" s="144"/>
      <c r="M2651" s="151"/>
    </row>
    <row r="2652" spans="2:13" s="126" customFormat="1">
      <c r="B2652" s="144"/>
      <c r="M2652" s="151"/>
    </row>
    <row r="2653" spans="2:13" s="126" customFormat="1">
      <c r="B2653" s="144"/>
      <c r="M2653" s="151"/>
    </row>
    <row r="2654" spans="2:13" s="126" customFormat="1">
      <c r="B2654" s="144"/>
      <c r="M2654" s="151"/>
    </row>
    <row r="2655" spans="2:13" s="126" customFormat="1">
      <c r="B2655" s="144"/>
      <c r="M2655" s="151"/>
    </row>
    <row r="2656" spans="2:13" s="126" customFormat="1">
      <c r="B2656" s="144"/>
      <c r="M2656" s="151"/>
    </row>
    <row r="2657" spans="2:13" s="126" customFormat="1">
      <c r="B2657" s="144"/>
      <c r="M2657" s="151"/>
    </row>
    <row r="2658" spans="2:13" s="126" customFormat="1">
      <c r="B2658" s="144"/>
      <c r="M2658" s="151"/>
    </row>
    <row r="2659" spans="2:13" s="126" customFormat="1">
      <c r="B2659" s="144"/>
      <c r="M2659" s="151"/>
    </row>
    <row r="2660" spans="2:13" s="126" customFormat="1">
      <c r="B2660" s="144"/>
      <c r="M2660" s="151"/>
    </row>
    <row r="2661" spans="2:13" s="126" customFormat="1">
      <c r="B2661" s="144"/>
      <c r="M2661" s="151"/>
    </row>
    <row r="2662" spans="2:13" s="126" customFormat="1">
      <c r="B2662" s="144"/>
      <c r="M2662" s="151"/>
    </row>
    <row r="2663" spans="2:13" s="126" customFormat="1">
      <c r="B2663" s="144"/>
      <c r="M2663" s="151"/>
    </row>
    <row r="2664" spans="2:13" s="126" customFormat="1">
      <c r="B2664" s="144"/>
      <c r="M2664" s="151"/>
    </row>
    <row r="2665" spans="2:13" s="126" customFormat="1">
      <c r="B2665" s="144"/>
      <c r="M2665" s="151"/>
    </row>
    <row r="2666" spans="2:13" s="126" customFormat="1">
      <c r="B2666" s="144"/>
      <c r="M2666" s="151"/>
    </row>
    <row r="2667" spans="2:13" s="126" customFormat="1">
      <c r="B2667" s="144"/>
      <c r="M2667" s="151"/>
    </row>
    <row r="2668" spans="2:13" s="126" customFormat="1">
      <c r="B2668" s="144"/>
      <c r="M2668" s="151"/>
    </row>
    <row r="2669" spans="2:13" s="126" customFormat="1">
      <c r="B2669" s="144"/>
      <c r="M2669" s="151"/>
    </row>
    <row r="2670" spans="2:13" s="126" customFormat="1">
      <c r="B2670" s="144"/>
      <c r="M2670" s="151"/>
    </row>
    <row r="2671" spans="2:13" s="126" customFormat="1">
      <c r="B2671" s="144"/>
      <c r="M2671" s="151"/>
    </row>
    <row r="2672" spans="2:13" s="126" customFormat="1">
      <c r="B2672" s="144"/>
      <c r="M2672" s="151"/>
    </row>
    <row r="2673" spans="2:13" s="126" customFormat="1">
      <c r="B2673" s="144"/>
      <c r="M2673" s="151"/>
    </row>
    <row r="2674" spans="2:13" s="126" customFormat="1">
      <c r="B2674" s="144"/>
      <c r="M2674" s="151"/>
    </row>
    <row r="2675" spans="2:13" s="126" customFormat="1">
      <c r="B2675" s="144"/>
      <c r="M2675" s="151"/>
    </row>
    <row r="2676" spans="2:13" s="126" customFormat="1">
      <c r="B2676" s="144"/>
      <c r="M2676" s="151"/>
    </row>
    <row r="2677" spans="2:13" s="126" customFormat="1">
      <c r="B2677" s="144"/>
      <c r="M2677" s="151"/>
    </row>
    <row r="2678" spans="2:13" s="126" customFormat="1">
      <c r="B2678" s="144"/>
      <c r="M2678" s="151"/>
    </row>
    <row r="2679" spans="2:13" s="126" customFormat="1">
      <c r="B2679" s="144"/>
      <c r="M2679" s="151"/>
    </row>
    <row r="2680" spans="2:13" s="126" customFormat="1">
      <c r="B2680" s="144"/>
      <c r="M2680" s="151"/>
    </row>
    <row r="2681" spans="2:13" s="126" customFormat="1">
      <c r="B2681" s="144"/>
      <c r="M2681" s="151"/>
    </row>
    <row r="2682" spans="2:13" s="126" customFormat="1">
      <c r="B2682" s="144"/>
      <c r="M2682" s="151"/>
    </row>
    <row r="2683" spans="2:13" s="126" customFormat="1">
      <c r="B2683" s="144"/>
      <c r="M2683" s="151"/>
    </row>
    <row r="2684" spans="2:13" s="126" customFormat="1">
      <c r="B2684" s="144"/>
      <c r="M2684" s="151"/>
    </row>
    <row r="2685" spans="2:13" s="126" customFormat="1">
      <c r="B2685" s="144"/>
      <c r="M2685" s="151"/>
    </row>
    <row r="2686" spans="2:13" s="126" customFormat="1">
      <c r="B2686" s="144"/>
      <c r="M2686" s="151"/>
    </row>
    <row r="2687" spans="2:13" s="126" customFormat="1">
      <c r="B2687" s="144"/>
      <c r="M2687" s="151"/>
    </row>
    <row r="2688" spans="2:13" s="126" customFormat="1">
      <c r="B2688" s="144"/>
      <c r="M2688" s="151"/>
    </row>
    <row r="2689" spans="2:13" s="126" customFormat="1">
      <c r="B2689" s="144"/>
      <c r="M2689" s="151"/>
    </row>
    <row r="2690" spans="2:13" s="126" customFormat="1">
      <c r="B2690" s="144"/>
      <c r="M2690" s="151"/>
    </row>
    <row r="2691" spans="2:13" s="126" customFormat="1">
      <c r="B2691" s="144"/>
      <c r="M2691" s="151"/>
    </row>
    <row r="2692" spans="2:13" s="126" customFormat="1">
      <c r="B2692" s="144"/>
      <c r="M2692" s="151"/>
    </row>
    <row r="2693" spans="2:13" s="126" customFormat="1">
      <c r="B2693" s="144"/>
      <c r="M2693" s="151"/>
    </row>
    <row r="2694" spans="2:13" s="126" customFormat="1">
      <c r="B2694" s="144"/>
      <c r="M2694" s="151"/>
    </row>
    <row r="2695" spans="2:13" s="126" customFormat="1">
      <c r="B2695" s="144"/>
      <c r="M2695" s="151"/>
    </row>
    <row r="2696" spans="2:13" s="126" customFormat="1">
      <c r="B2696" s="144"/>
      <c r="M2696" s="151"/>
    </row>
    <row r="2697" spans="2:13" s="126" customFormat="1">
      <c r="B2697" s="144"/>
      <c r="M2697" s="151"/>
    </row>
    <row r="2698" spans="2:13" s="126" customFormat="1">
      <c r="B2698" s="144"/>
      <c r="M2698" s="151"/>
    </row>
    <row r="2699" spans="2:13" s="126" customFormat="1">
      <c r="B2699" s="144"/>
      <c r="M2699" s="151"/>
    </row>
    <row r="2700" spans="2:13" s="126" customFormat="1">
      <c r="B2700" s="144"/>
      <c r="M2700" s="151"/>
    </row>
    <row r="2701" spans="2:13" s="126" customFormat="1">
      <c r="B2701" s="144"/>
      <c r="M2701" s="151"/>
    </row>
    <row r="2702" spans="2:13" s="126" customFormat="1">
      <c r="B2702" s="144"/>
      <c r="M2702" s="151"/>
    </row>
    <row r="2703" spans="2:13" s="126" customFormat="1">
      <c r="B2703" s="144"/>
      <c r="M2703" s="151"/>
    </row>
    <row r="2704" spans="2:13" s="126" customFormat="1">
      <c r="B2704" s="144"/>
      <c r="M2704" s="151"/>
    </row>
    <row r="2705" spans="2:13" s="126" customFormat="1">
      <c r="B2705" s="144"/>
      <c r="M2705" s="151"/>
    </row>
    <row r="2706" spans="2:13" s="126" customFormat="1">
      <c r="B2706" s="144"/>
      <c r="M2706" s="151"/>
    </row>
    <row r="2707" spans="2:13" s="126" customFormat="1">
      <c r="B2707" s="144"/>
      <c r="M2707" s="151"/>
    </row>
    <row r="2708" spans="2:13" s="126" customFormat="1">
      <c r="B2708" s="144"/>
      <c r="M2708" s="151"/>
    </row>
    <row r="2709" spans="2:13" s="126" customFormat="1">
      <c r="B2709" s="144"/>
      <c r="M2709" s="151"/>
    </row>
    <row r="2710" spans="2:13" s="126" customFormat="1">
      <c r="B2710" s="144"/>
      <c r="M2710" s="151"/>
    </row>
    <row r="2711" spans="2:13" s="126" customFormat="1">
      <c r="B2711" s="144"/>
      <c r="M2711" s="151"/>
    </row>
    <row r="2712" spans="2:13" s="126" customFormat="1">
      <c r="B2712" s="144"/>
      <c r="M2712" s="151"/>
    </row>
    <row r="2713" spans="2:13" s="126" customFormat="1">
      <c r="B2713" s="144"/>
      <c r="M2713" s="151"/>
    </row>
    <row r="2714" spans="2:13" s="126" customFormat="1">
      <c r="B2714" s="144"/>
      <c r="M2714" s="151"/>
    </row>
    <row r="2715" spans="2:13" s="126" customFormat="1">
      <c r="B2715" s="144"/>
      <c r="M2715" s="151"/>
    </row>
    <row r="2716" spans="2:13" s="126" customFormat="1">
      <c r="B2716" s="144"/>
      <c r="M2716" s="151"/>
    </row>
    <row r="2717" spans="2:13" s="126" customFormat="1">
      <c r="B2717" s="144"/>
      <c r="M2717" s="151"/>
    </row>
    <row r="2718" spans="2:13" s="126" customFormat="1">
      <c r="B2718" s="144"/>
      <c r="M2718" s="151"/>
    </row>
    <row r="2719" spans="2:13" s="126" customFormat="1">
      <c r="B2719" s="144"/>
      <c r="M2719" s="151"/>
    </row>
    <row r="2720" spans="2:13" s="126" customFormat="1">
      <c r="B2720" s="144"/>
      <c r="M2720" s="151"/>
    </row>
    <row r="2721" spans="2:13" s="126" customFormat="1">
      <c r="B2721" s="144"/>
      <c r="M2721" s="151"/>
    </row>
    <row r="2722" spans="2:13" s="126" customFormat="1">
      <c r="B2722" s="144"/>
      <c r="M2722" s="151"/>
    </row>
    <row r="2723" spans="2:13" s="126" customFormat="1">
      <c r="B2723" s="144"/>
      <c r="M2723" s="151"/>
    </row>
    <row r="2724" spans="2:13" s="126" customFormat="1">
      <c r="B2724" s="144"/>
      <c r="M2724" s="151"/>
    </row>
    <row r="2725" spans="2:13" s="126" customFormat="1">
      <c r="B2725" s="144"/>
      <c r="M2725" s="151"/>
    </row>
    <row r="2726" spans="2:13" s="126" customFormat="1">
      <c r="B2726" s="144"/>
      <c r="M2726" s="151"/>
    </row>
    <row r="2727" spans="2:13" s="126" customFormat="1">
      <c r="B2727" s="144"/>
      <c r="M2727" s="151"/>
    </row>
    <row r="2728" spans="2:13" s="126" customFormat="1">
      <c r="B2728" s="144"/>
      <c r="M2728" s="151"/>
    </row>
    <row r="2729" spans="2:13" s="126" customFormat="1">
      <c r="B2729" s="144"/>
      <c r="M2729" s="151"/>
    </row>
    <row r="2730" spans="2:13" s="126" customFormat="1">
      <c r="B2730" s="144"/>
      <c r="M2730" s="151"/>
    </row>
    <row r="2731" spans="2:13" s="126" customFormat="1">
      <c r="B2731" s="144"/>
      <c r="M2731" s="151"/>
    </row>
    <row r="2732" spans="2:13" s="126" customFormat="1">
      <c r="B2732" s="144"/>
      <c r="M2732" s="151"/>
    </row>
    <row r="2733" spans="2:13" s="126" customFormat="1">
      <c r="B2733" s="144"/>
      <c r="M2733" s="151"/>
    </row>
    <row r="2734" spans="2:13" s="126" customFormat="1">
      <c r="B2734" s="144"/>
      <c r="M2734" s="151"/>
    </row>
    <row r="2735" spans="2:13" s="126" customFormat="1">
      <c r="B2735" s="144"/>
      <c r="M2735" s="151"/>
    </row>
    <row r="2736" spans="2:13" s="126" customFormat="1">
      <c r="B2736" s="144"/>
      <c r="M2736" s="151"/>
    </row>
    <row r="2737" spans="2:13" s="126" customFormat="1">
      <c r="B2737" s="144"/>
      <c r="M2737" s="151"/>
    </row>
    <row r="2738" spans="2:13" s="126" customFormat="1">
      <c r="B2738" s="144"/>
      <c r="M2738" s="151"/>
    </row>
    <row r="2739" spans="2:13" s="126" customFormat="1">
      <c r="B2739" s="144"/>
      <c r="M2739" s="151"/>
    </row>
    <row r="2740" spans="2:13" s="126" customFormat="1">
      <c r="B2740" s="144"/>
      <c r="M2740" s="151"/>
    </row>
    <row r="2741" spans="2:13" s="126" customFormat="1">
      <c r="B2741" s="144"/>
      <c r="M2741" s="151"/>
    </row>
    <row r="2742" spans="2:13" s="126" customFormat="1">
      <c r="B2742" s="144"/>
      <c r="M2742" s="151"/>
    </row>
    <row r="2743" spans="2:13" s="126" customFormat="1">
      <c r="B2743" s="144"/>
      <c r="M2743" s="151"/>
    </row>
    <row r="2744" spans="2:13" s="126" customFormat="1">
      <c r="B2744" s="144"/>
      <c r="M2744" s="151"/>
    </row>
    <row r="2745" spans="2:13" s="126" customFormat="1">
      <c r="B2745" s="144"/>
      <c r="M2745" s="151"/>
    </row>
    <row r="2746" spans="2:13" s="126" customFormat="1">
      <c r="B2746" s="144"/>
      <c r="M2746" s="151"/>
    </row>
    <row r="2747" spans="2:13" s="126" customFormat="1">
      <c r="B2747" s="144"/>
      <c r="M2747" s="151"/>
    </row>
    <row r="2748" spans="2:13" s="126" customFormat="1">
      <c r="B2748" s="144"/>
      <c r="M2748" s="151"/>
    </row>
    <row r="2749" spans="2:13" s="126" customFormat="1">
      <c r="B2749" s="144"/>
      <c r="M2749" s="151"/>
    </row>
    <row r="2750" spans="2:13" s="126" customFormat="1">
      <c r="B2750" s="144"/>
      <c r="M2750" s="151"/>
    </row>
    <row r="2751" spans="2:13" s="126" customFormat="1">
      <c r="B2751" s="144"/>
      <c r="M2751" s="151"/>
    </row>
    <row r="2752" spans="2:13" s="126" customFormat="1">
      <c r="B2752" s="144"/>
      <c r="M2752" s="151"/>
    </row>
    <row r="2753" spans="2:13" s="126" customFormat="1">
      <c r="B2753" s="144"/>
      <c r="M2753" s="151"/>
    </row>
    <row r="2754" spans="2:13" s="126" customFormat="1">
      <c r="B2754" s="144"/>
      <c r="M2754" s="151"/>
    </row>
    <row r="2755" spans="2:13" s="126" customFormat="1">
      <c r="B2755" s="144"/>
      <c r="M2755" s="151"/>
    </row>
    <row r="2756" spans="2:13" s="126" customFormat="1">
      <c r="B2756" s="144"/>
      <c r="M2756" s="151"/>
    </row>
    <row r="2757" spans="2:13" s="126" customFormat="1">
      <c r="B2757" s="144"/>
      <c r="M2757" s="151"/>
    </row>
    <row r="2758" spans="2:13" s="126" customFormat="1">
      <c r="B2758" s="144"/>
      <c r="M2758" s="151"/>
    </row>
    <row r="2759" spans="2:13" s="126" customFormat="1">
      <c r="B2759" s="144"/>
      <c r="M2759" s="151"/>
    </row>
    <row r="2760" spans="2:13" s="126" customFormat="1">
      <c r="B2760" s="144"/>
      <c r="M2760" s="151"/>
    </row>
    <row r="2761" spans="2:13" s="126" customFormat="1">
      <c r="B2761" s="144"/>
      <c r="M2761" s="151"/>
    </row>
    <row r="2762" spans="2:13" s="126" customFormat="1">
      <c r="B2762" s="144"/>
      <c r="M2762" s="151"/>
    </row>
    <row r="2763" spans="2:13" s="126" customFormat="1">
      <c r="B2763" s="144"/>
      <c r="M2763" s="151"/>
    </row>
    <row r="2764" spans="2:13" s="126" customFormat="1">
      <c r="B2764" s="144"/>
      <c r="M2764" s="151"/>
    </row>
    <row r="2765" spans="2:13" s="126" customFormat="1">
      <c r="B2765" s="144"/>
      <c r="M2765" s="151"/>
    </row>
    <row r="2766" spans="2:13" s="126" customFormat="1">
      <c r="B2766" s="144"/>
      <c r="M2766" s="151"/>
    </row>
    <row r="2767" spans="2:13" s="126" customFormat="1">
      <c r="B2767" s="144"/>
      <c r="M2767" s="151"/>
    </row>
    <row r="2768" spans="2:13" s="126" customFormat="1">
      <c r="B2768" s="144"/>
      <c r="M2768" s="151"/>
    </row>
    <row r="2769" spans="2:13" s="126" customFormat="1">
      <c r="B2769" s="144"/>
      <c r="M2769" s="151"/>
    </row>
    <row r="2770" spans="2:13" s="126" customFormat="1">
      <c r="B2770" s="144"/>
      <c r="M2770" s="151"/>
    </row>
    <row r="2771" spans="2:13" s="126" customFormat="1">
      <c r="B2771" s="144"/>
      <c r="M2771" s="151"/>
    </row>
    <row r="2772" spans="2:13" s="126" customFormat="1">
      <c r="B2772" s="144"/>
      <c r="M2772" s="151"/>
    </row>
    <row r="2773" spans="2:13" s="126" customFormat="1">
      <c r="B2773" s="144"/>
      <c r="M2773" s="151"/>
    </row>
    <row r="2774" spans="2:13" s="126" customFormat="1">
      <c r="B2774" s="144"/>
      <c r="M2774" s="151"/>
    </row>
    <row r="2775" spans="2:13" s="126" customFormat="1">
      <c r="B2775" s="144"/>
      <c r="M2775" s="151"/>
    </row>
    <row r="2776" spans="2:13" s="126" customFormat="1">
      <c r="B2776" s="144"/>
      <c r="M2776" s="151"/>
    </row>
    <row r="2777" spans="2:13" s="126" customFormat="1">
      <c r="B2777" s="144"/>
      <c r="M2777" s="151"/>
    </row>
    <row r="2778" spans="2:13" s="126" customFormat="1">
      <c r="B2778" s="144"/>
      <c r="M2778" s="151"/>
    </row>
    <row r="2779" spans="2:13" s="126" customFormat="1">
      <c r="B2779" s="144"/>
      <c r="M2779" s="151"/>
    </row>
    <row r="2780" spans="2:13" s="126" customFormat="1">
      <c r="B2780" s="144"/>
      <c r="M2780" s="151"/>
    </row>
    <row r="2781" spans="2:13" s="126" customFormat="1">
      <c r="B2781" s="144"/>
      <c r="M2781" s="151"/>
    </row>
    <row r="2782" spans="2:13" s="126" customFormat="1">
      <c r="B2782" s="144"/>
      <c r="M2782" s="151"/>
    </row>
    <row r="2783" spans="2:13" s="126" customFormat="1">
      <c r="B2783" s="144"/>
      <c r="M2783" s="151"/>
    </row>
    <row r="2784" spans="2:13" s="126" customFormat="1">
      <c r="B2784" s="144"/>
      <c r="M2784" s="151"/>
    </row>
    <row r="2785" spans="2:13" s="126" customFormat="1">
      <c r="B2785" s="144"/>
      <c r="M2785" s="151"/>
    </row>
    <row r="2786" spans="2:13" s="126" customFormat="1">
      <c r="B2786" s="144"/>
      <c r="M2786" s="151"/>
    </row>
    <row r="2787" spans="2:13" s="126" customFormat="1">
      <c r="B2787" s="144"/>
      <c r="M2787" s="151"/>
    </row>
    <row r="2788" spans="2:13" s="126" customFormat="1">
      <c r="B2788" s="144"/>
      <c r="M2788" s="151"/>
    </row>
    <row r="2789" spans="2:13" s="126" customFormat="1">
      <c r="B2789" s="144"/>
      <c r="M2789" s="151"/>
    </row>
    <row r="2790" spans="2:13" s="126" customFormat="1">
      <c r="B2790" s="144"/>
      <c r="M2790" s="151"/>
    </row>
    <row r="2791" spans="2:13" s="126" customFormat="1">
      <c r="B2791" s="144"/>
      <c r="M2791" s="151"/>
    </row>
    <row r="2792" spans="2:13" s="126" customFormat="1">
      <c r="B2792" s="144"/>
      <c r="M2792" s="151"/>
    </row>
    <row r="2793" spans="2:13" s="126" customFormat="1">
      <c r="B2793" s="144"/>
      <c r="M2793" s="151"/>
    </row>
    <row r="2794" spans="2:13" s="126" customFormat="1">
      <c r="B2794" s="144"/>
      <c r="M2794" s="151"/>
    </row>
    <row r="2795" spans="2:13" s="126" customFormat="1">
      <c r="B2795" s="144"/>
      <c r="M2795" s="151"/>
    </row>
    <row r="2796" spans="2:13" s="126" customFormat="1">
      <c r="B2796" s="144"/>
      <c r="M2796" s="151"/>
    </row>
    <row r="2797" spans="2:13" s="126" customFormat="1">
      <c r="B2797" s="144"/>
      <c r="M2797" s="151"/>
    </row>
    <row r="2798" spans="2:13" s="126" customFormat="1">
      <c r="B2798" s="144"/>
      <c r="M2798" s="151"/>
    </row>
    <row r="2799" spans="2:13" s="126" customFormat="1">
      <c r="B2799" s="144"/>
      <c r="M2799" s="151"/>
    </row>
    <row r="2800" spans="2:13" s="126" customFormat="1">
      <c r="B2800" s="144"/>
      <c r="M2800" s="151"/>
    </row>
    <row r="2801" spans="2:13" s="126" customFormat="1">
      <c r="B2801" s="144"/>
      <c r="M2801" s="151"/>
    </row>
    <row r="2802" spans="2:13" s="126" customFormat="1">
      <c r="B2802" s="144"/>
      <c r="M2802" s="151"/>
    </row>
    <row r="2803" spans="2:13" s="126" customFormat="1">
      <c r="B2803" s="144"/>
      <c r="M2803" s="151"/>
    </row>
    <row r="2804" spans="2:13" s="126" customFormat="1">
      <c r="B2804" s="144"/>
      <c r="M2804" s="151"/>
    </row>
    <row r="2805" spans="2:13" s="126" customFormat="1">
      <c r="B2805" s="144"/>
      <c r="M2805" s="151"/>
    </row>
    <row r="2806" spans="2:13" s="126" customFormat="1">
      <c r="B2806" s="144"/>
      <c r="M2806" s="151"/>
    </row>
    <row r="2807" spans="2:13" s="126" customFormat="1">
      <c r="B2807" s="144"/>
      <c r="M2807" s="151"/>
    </row>
    <row r="2808" spans="2:13" s="126" customFormat="1">
      <c r="B2808" s="144"/>
      <c r="M2808" s="151"/>
    </row>
    <row r="2809" spans="2:13" s="126" customFormat="1">
      <c r="B2809" s="144"/>
      <c r="M2809" s="151"/>
    </row>
    <row r="2810" spans="2:13" s="126" customFormat="1">
      <c r="B2810" s="144"/>
      <c r="M2810" s="151"/>
    </row>
    <row r="2811" spans="2:13" s="126" customFormat="1">
      <c r="B2811" s="144"/>
      <c r="M2811" s="151"/>
    </row>
    <row r="2812" spans="2:13" s="126" customFormat="1">
      <c r="B2812" s="144"/>
      <c r="M2812" s="151"/>
    </row>
    <row r="2813" spans="2:13" s="126" customFormat="1">
      <c r="B2813" s="144"/>
      <c r="M2813" s="151"/>
    </row>
    <row r="2814" spans="2:13" s="126" customFormat="1">
      <c r="B2814" s="144"/>
      <c r="M2814" s="151"/>
    </row>
    <row r="2815" spans="2:13" s="126" customFormat="1">
      <c r="B2815" s="144"/>
      <c r="M2815" s="151"/>
    </row>
    <row r="2816" spans="2:13" s="126" customFormat="1">
      <c r="B2816" s="144"/>
      <c r="M2816" s="151"/>
    </row>
    <row r="2817" spans="2:13" s="126" customFormat="1">
      <c r="B2817" s="144"/>
      <c r="M2817" s="151"/>
    </row>
    <row r="2818" spans="2:13" s="126" customFormat="1">
      <c r="B2818" s="144"/>
      <c r="M2818" s="151"/>
    </row>
    <row r="2819" spans="2:13" s="126" customFormat="1">
      <c r="B2819" s="144"/>
      <c r="M2819" s="151"/>
    </row>
    <row r="2820" spans="2:13" s="126" customFormat="1">
      <c r="B2820" s="144"/>
      <c r="M2820" s="151"/>
    </row>
    <row r="2821" spans="2:13" s="126" customFormat="1">
      <c r="B2821" s="144"/>
      <c r="M2821" s="151"/>
    </row>
    <row r="2822" spans="2:13" s="126" customFormat="1">
      <c r="B2822" s="144"/>
      <c r="M2822" s="151"/>
    </row>
    <row r="2823" spans="2:13" s="126" customFormat="1">
      <c r="B2823" s="144"/>
      <c r="M2823" s="151"/>
    </row>
    <row r="2824" spans="2:13" s="126" customFormat="1">
      <c r="B2824" s="144"/>
      <c r="M2824" s="151"/>
    </row>
    <row r="2825" spans="2:13" s="126" customFormat="1">
      <c r="B2825" s="144"/>
      <c r="M2825" s="151"/>
    </row>
    <row r="2826" spans="2:13" s="126" customFormat="1">
      <c r="B2826" s="144"/>
      <c r="M2826" s="151"/>
    </row>
    <row r="2827" spans="2:13" s="126" customFormat="1">
      <c r="B2827" s="144"/>
      <c r="M2827" s="151"/>
    </row>
    <row r="2828" spans="2:13" s="126" customFormat="1">
      <c r="B2828" s="144"/>
      <c r="M2828" s="151"/>
    </row>
    <row r="2829" spans="2:13" s="126" customFormat="1">
      <c r="B2829" s="144"/>
      <c r="M2829" s="151"/>
    </row>
    <row r="2830" spans="2:13" s="126" customFormat="1">
      <c r="B2830" s="144"/>
      <c r="M2830" s="151"/>
    </row>
    <row r="2831" spans="2:13" s="126" customFormat="1">
      <c r="B2831" s="144"/>
      <c r="M2831" s="151"/>
    </row>
    <row r="2832" spans="2:13" s="126" customFormat="1">
      <c r="B2832" s="144"/>
      <c r="M2832" s="151"/>
    </row>
    <row r="2833" spans="2:13" s="126" customFormat="1">
      <c r="B2833" s="144"/>
      <c r="M2833" s="151"/>
    </row>
    <row r="2834" spans="2:13" s="126" customFormat="1">
      <c r="B2834" s="144"/>
      <c r="M2834" s="151"/>
    </row>
    <row r="2835" spans="2:13" s="126" customFormat="1">
      <c r="B2835" s="144"/>
      <c r="M2835" s="151"/>
    </row>
    <row r="2836" spans="2:13" s="126" customFormat="1">
      <c r="B2836" s="144"/>
      <c r="M2836" s="151"/>
    </row>
    <row r="2837" spans="2:13" s="126" customFormat="1">
      <c r="B2837" s="144"/>
      <c r="M2837" s="151"/>
    </row>
    <row r="2838" spans="2:13" s="126" customFormat="1">
      <c r="B2838" s="144"/>
      <c r="M2838" s="151"/>
    </row>
    <row r="2839" spans="2:13" s="126" customFormat="1">
      <c r="B2839" s="144"/>
      <c r="M2839" s="151"/>
    </row>
    <row r="2840" spans="2:13" s="126" customFormat="1">
      <c r="B2840" s="144"/>
      <c r="M2840" s="151"/>
    </row>
    <row r="2841" spans="2:13" s="126" customFormat="1">
      <c r="B2841" s="144"/>
      <c r="M2841" s="151"/>
    </row>
    <row r="2842" spans="2:13" s="126" customFormat="1">
      <c r="B2842" s="144"/>
      <c r="M2842" s="151"/>
    </row>
    <row r="2843" spans="2:13" s="126" customFormat="1">
      <c r="B2843" s="144"/>
      <c r="M2843" s="151"/>
    </row>
    <row r="2844" spans="2:13" s="126" customFormat="1">
      <c r="B2844" s="144"/>
      <c r="M2844" s="151"/>
    </row>
    <row r="2845" spans="2:13" s="126" customFormat="1">
      <c r="B2845" s="144"/>
      <c r="M2845" s="151"/>
    </row>
    <row r="2846" spans="2:13" s="126" customFormat="1">
      <c r="B2846" s="144"/>
      <c r="M2846" s="151"/>
    </row>
    <row r="2847" spans="2:13" s="126" customFormat="1">
      <c r="B2847" s="144"/>
      <c r="M2847" s="151"/>
    </row>
    <row r="2848" spans="2:13" s="126" customFormat="1">
      <c r="B2848" s="144"/>
      <c r="M2848" s="151"/>
    </row>
    <row r="2849" spans="1:13" s="126" customFormat="1">
      <c r="B2849" s="144"/>
      <c r="M2849" s="151"/>
    </row>
    <row r="2850" spans="1:13" s="126" customFormat="1">
      <c r="B2850" s="144"/>
      <c r="M2850" s="151"/>
    </row>
    <row r="2851" spans="1:13" s="126" customFormat="1">
      <c r="B2851" s="144"/>
      <c r="M2851" s="151"/>
    </row>
    <row r="2852" spans="1:13" s="126" customFormat="1">
      <c r="B2852" s="144"/>
      <c r="M2852" s="151"/>
    </row>
    <row r="2853" spans="1:13" s="126" customFormat="1">
      <c r="B2853" s="144"/>
      <c r="M2853" s="151"/>
    </row>
    <row r="2854" spans="1:13">
      <c r="A2854" s="126"/>
    </row>
  </sheetData>
  <printOptions horizontalCentered="1"/>
  <pageMargins left="0.25" right="0.25" top="0.5" bottom="0.25" header="0.25" footer="0"/>
  <pageSetup scale="76" fitToHeight="4" orientation="landscape" r:id="rId1"/>
  <headerFooter alignWithMargins="0"/>
  <rowBreaks count="1" manualBreakCount="1">
    <brk id="50"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854"/>
  <sheetViews>
    <sheetView topLeftCell="A61" zoomScale="80" zoomScaleNormal="80" zoomScaleSheetLayoutView="75" workbookViewId="0">
      <selection activeCell="M82" sqref="M82"/>
    </sheetView>
  </sheetViews>
  <sheetFormatPr defaultColWidth="11.42578125" defaultRowHeight="14.25"/>
  <cols>
    <col min="1" max="1" width="1.5703125" style="95" customWidth="1"/>
    <col min="2" max="2" width="7.5703125" style="97" customWidth="1"/>
    <col min="3" max="3" width="43" style="95" bestFit="1" customWidth="1"/>
    <col min="4" max="5" width="15.140625" style="108" bestFit="1" customWidth="1"/>
    <col min="6" max="6" width="15.140625" style="108" customWidth="1"/>
    <col min="7" max="7" width="13.85546875" style="108" customWidth="1"/>
    <col min="8" max="8" width="14.5703125" style="108" customWidth="1"/>
    <col min="9" max="9" width="13.85546875" style="108" customWidth="1"/>
    <col min="10" max="10" width="15.140625" style="108" customWidth="1"/>
    <col min="11" max="11" width="15.42578125" style="108" customWidth="1"/>
    <col min="12" max="12" width="17.5703125" style="108" customWidth="1"/>
    <col min="13" max="13" width="17.85546875" style="83" customWidth="1"/>
    <col min="14" max="14" width="12" style="108" customWidth="1"/>
    <col min="15" max="16" width="12" style="95" customWidth="1"/>
    <col min="17" max="16384" width="11.42578125" style="95"/>
  </cols>
  <sheetData>
    <row r="1" spans="1:14" ht="15">
      <c r="A1" s="99" t="str">
        <f>'CERTIFICATION-COVER'!A4:G4</f>
        <v>Educational Service District #113</v>
      </c>
      <c r="B1" s="76"/>
      <c r="C1" s="76"/>
      <c r="D1" s="76"/>
      <c r="E1" s="76"/>
      <c r="F1" s="77"/>
      <c r="G1" s="77"/>
      <c r="H1" s="77"/>
      <c r="I1" s="77"/>
      <c r="J1" s="77"/>
      <c r="K1" s="76"/>
      <c r="L1" s="100"/>
      <c r="M1" s="76"/>
      <c r="N1" s="95"/>
    </row>
    <row r="2" spans="1:14" ht="15">
      <c r="A2" s="101" t="s">
        <v>420</v>
      </c>
      <c r="B2" s="76"/>
      <c r="C2" s="102"/>
      <c r="D2" s="79"/>
      <c r="E2" s="76"/>
      <c r="F2" s="77"/>
      <c r="G2" s="103"/>
      <c r="H2" s="80"/>
      <c r="I2" s="77"/>
      <c r="J2" s="80"/>
      <c r="K2" s="76"/>
      <c r="L2" s="104"/>
      <c r="M2" s="76"/>
      <c r="N2" s="95"/>
    </row>
    <row r="3" spans="1:14" ht="15">
      <c r="A3" s="101" t="s">
        <v>531</v>
      </c>
      <c r="B3" s="76"/>
      <c r="C3" s="102"/>
      <c r="D3" s="79"/>
      <c r="E3" s="76"/>
      <c r="F3" s="77"/>
      <c r="G3" s="103"/>
      <c r="H3" s="80"/>
      <c r="I3" s="77"/>
      <c r="J3" s="105"/>
      <c r="K3" s="76"/>
      <c r="L3" s="104"/>
      <c r="M3" s="76"/>
      <c r="N3" s="95"/>
    </row>
    <row r="4" spans="1:14" ht="15">
      <c r="A4" s="101" t="str">
        <f>REVENUE!A4</f>
        <v>FOR THE FISCAL YEAR ENDED AUGUST 31, 2019</v>
      </c>
      <c r="B4" s="76"/>
      <c r="C4" s="102"/>
      <c r="D4" s="79"/>
      <c r="E4" s="76"/>
      <c r="F4" s="77"/>
      <c r="G4" s="103"/>
      <c r="H4" s="80"/>
      <c r="I4" s="77"/>
      <c r="J4" s="80"/>
      <c r="K4" s="76"/>
      <c r="L4" s="104"/>
      <c r="M4" s="76"/>
      <c r="N4" s="95"/>
    </row>
    <row r="5" spans="1:14" ht="6.75" customHeight="1">
      <c r="A5" s="82"/>
      <c r="B5" s="106"/>
      <c r="C5" s="89"/>
      <c r="D5" s="83"/>
      <c r="E5" s="82"/>
      <c r="F5" s="82"/>
      <c r="G5" s="89"/>
      <c r="H5" s="107"/>
      <c r="I5" s="82"/>
      <c r="J5" s="83"/>
      <c r="K5" s="82"/>
      <c r="L5" s="95"/>
      <c r="M5" s="82"/>
      <c r="N5" s="95"/>
    </row>
    <row r="6" spans="1:14" ht="15">
      <c r="A6" s="82"/>
      <c r="B6" s="89" t="s">
        <v>421</v>
      </c>
      <c r="C6" s="89"/>
      <c r="D6" s="82"/>
      <c r="E6" s="83"/>
      <c r="F6" s="83"/>
      <c r="G6" s="89"/>
      <c r="H6" s="89" t="s">
        <v>422</v>
      </c>
      <c r="I6" s="82"/>
      <c r="J6" s="82"/>
      <c r="K6" s="83"/>
      <c r="L6" s="82"/>
      <c r="M6" s="82"/>
      <c r="N6" s="95"/>
    </row>
    <row r="7" spans="1:14" ht="15">
      <c r="A7" s="82"/>
      <c r="B7" s="89" t="s">
        <v>423</v>
      </c>
      <c r="C7" s="82"/>
      <c r="D7" s="82"/>
      <c r="E7" s="83"/>
      <c r="F7" s="83"/>
      <c r="G7" s="106"/>
      <c r="H7" s="106">
        <v>11</v>
      </c>
      <c r="I7" s="161" t="s">
        <v>169</v>
      </c>
      <c r="J7" s="82"/>
      <c r="K7" s="83"/>
      <c r="L7" s="383">
        <f t="shared" ref="L7:L22" si="0">D71</f>
        <v>59459.490000000005</v>
      </c>
      <c r="M7" s="396"/>
      <c r="N7" s="95"/>
    </row>
    <row r="8" spans="1:14">
      <c r="A8" s="82"/>
      <c r="B8" s="109" t="s">
        <v>424</v>
      </c>
      <c r="C8" s="161" t="s">
        <v>425</v>
      </c>
      <c r="D8" s="383">
        <f>D119</f>
        <v>3845850.51</v>
      </c>
      <c r="E8" s="396"/>
      <c r="F8" s="83"/>
      <c r="G8" s="106"/>
      <c r="H8" s="106">
        <v>12</v>
      </c>
      <c r="I8" s="161" t="s">
        <v>170</v>
      </c>
      <c r="J8" s="82"/>
      <c r="K8" s="83"/>
      <c r="L8" s="315">
        <f t="shared" si="0"/>
        <v>778096.41</v>
      </c>
      <c r="M8" s="396"/>
      <c r="N8" s="95"/>
    </row>
    <row r="9" spans="1:14" ht="16.5">
      <c r="A9" s="82"/>
      <c r="B9" s="109" t="s">
        <v>426</v>
      </c>
      <c r="C9" s="161" t="s">
        <v>427</v>
      </c>
      <c r="D9" s="317">
        <f>D135</f>
        <v>-1059643.42</v>
      </c>
      <c r="E9" s="396"/>
      <c r="F9" s="82"/>
      <c r="G9" s="82"/>
      <c r="H9" s="106">
        <v>13</v>
      </c>
      <c r="I9" s="161" t="s">
        <v>171</v>
      </c>
      <c r="J9" s="82"/>
      <c r="K9" s="83"/>
      <c r="L9" s="315">
        <f t="shared" si="0"/>
        <v>1499878.54</v>
      </c>
      <c r="M9" s="396"/>
      <c r="N9" s="95"/>
    </row>
    <row r="10" spans="1:14" ht="15">
      <c r="A10" s="82"/>
      <c r="B10" s="81" t="s">
        <v>428</v>
      </c>
      <c r="C10" s="164"/>
      <c r="D10" s="396"/>
      <c r="E10" s="413">
        <f>SUM(D8:D9)</f>
        <v>2786207.09</v>
      </c>
      <c r="F10" s="82"/>
      <c r="G10" s="82"/>
      <c r="H10" s="106">
        <v>14</v>
      </c>
      <c r="I10" s="161" t="s">
        <v>172</v>
      </c>
      <c r="J10" s="82"/>
      <c r="K10" s="83"/>
      <c r="L10" s="315">
        <f t="shared" si="0"/>
        <v>400091.32000000007</v>
      </c>
      <c r="M10" s="396"/>
      <c r="N10" s="95"/>
    </row>
    <row r="11" spans="1:14" ht="15">
      <c r="A11" s="82"/>
      <c r="B11" s="81" t="s">
        <v>429</v>
      </c>
      <c r="C11" s="161"/>
      <c r="D11" s="396"/>
      <c r="E11" s="396"/>
      <c r="F11" s="82"/>
      <c r="G11" s="82"/>
      <c r="H11" s="106">
        <v>15</v>
      </c>
      <c r="I11" s="161" t="s">
        <v>143</v>
      </c>
      <c r="J11" s="82"/>
      <c r="K11" s="83"/>
      <c r="L11" s="315">
        <f t="shared" si="0"/>
        <v>559791.12999999989</v>
      </c>
      <c r="M11" s="396"/>
      <c r="N11" s="95"/>
    </row>
    <row r="12" spans="1:14">
      <c r="A12" s="82"/>
      <c r="B12" s="106">
        <v>10</v>
      </c>
      <c r="C12" s="161" t="s">
        <v>173</v>
      </c>
      <c r="D12" s="383">
        <f>D149</f>
        <v>369356.14</v>
      </c>
      <c r="E12" s="396"/>
      <c r="F12" s="111"/>
      <c r="G12" s="106"/>
      <c r="H12" s="106">
        <v>16</v>
      </c>
      <c r="I12" s="161" t="s">
        <v>430</v>
      </c>
      <c r="J12" s="82"/>
      <c r="K12" s="83"/>
      <c r="L12" s="315">
        <f t="shared" si="0"/>
        <v>3482.7700000000004</v>
      </c>
      <c r="M12" s="396"/>
      <c r="N12" s="95"/>
    </row>
    <row r="13" spans="1:14">
      <c r="A13" s="82"/>
      <c r="B13" s="106">
        <v>12</v>
      </c>
      <c r="C13" s="161" t="s">
        <v>164</v>
      </c>
      <c r="D13" s="315">
        <f>D164</f>
        <v>3306952.6100000003</v>
      </c>
      <c r="E13" s="396"/>
      <c r="F13" s="111"/>
      <c r="G13" s="106"/>
      <c r="H13" s="106">
        <v>17</v>
      </c>
      <c r="I13" s="161" t="s">
        <v>176</v>
      </c>
      <c r="J13" s="82"/>
      <c r="K13" s="83"/>
      <c r="L13" s="315">
        <f t="shared" si="0"/>
        <v>217604.40000000002</v>
      </c>
      <c r="M13" s="396"/>
      <c r="N13" s="95"/>
    </row>
    <row r="14" spans="1:14" ht="15">
      <c r="A14" s="82"/>
      <c r="B14" s="106">
        <v>13</v>
      </c>
      <c r="C14" s="161" t="s">
        <v>555</v>
      </c>
      <c r="D14" s="315">
        <f>D178</f>
        <v>0</v>
      </c>
      <c r="E14" s="414"/>
      <c r="F14" s="152"/>
      <c r="G14" s="106"/>
      <c r="H14" s="147">
        <v>20</v>
      </c>
      <c r="I14" s="123" t="s">
        <v>664</v>
      </c>
      <c r="J14" s="82"/>
      <c r="K14" s="83"/>
      <c r="L14" s="315">
        <f t="shared" si="0"/>
        <v>0</v>
      </c>
      <c r="M14" s="396"/>
      <c r="N14" s="95"/>
    </row>
    <row r="15" spans="1:14">
      <c r="A15" s="82"/>
      <c r="B15" s="106">
        <v>16</v>
      </c>
      <c r="C15" s="161" t="s">
        <v>175</v>
      </c>
      <c r="D15" s="315">
        <f>D192</f>
        <v>1198928.1200000001</v>
      </c>
      <c r="E15" s="396"/>
      <c r="F15" s="111"/>
      <c r="G15" s="106"/>
      <c r="H15" s="147">
        <v>21</v>
      </c>
      <c r="I15" s="123" t="s">
        <v>175</v>
      </c>
      <c r="J15" s="82"/>
      <c r="K15" s="83"/>
      <c r="L15" s="315">
        <f t="shared" si="0"/>
        <v>2089327.87</v>
      </c>
      <c r="M15" s="396"/>
      <c r="N15" s="95"/>
    </row>
    <row r="16" spans="1:14">
      <c r="A16" s="82"/>
      <c r="B16" s="106">
        <v>18</v>
      </c>
      <c r="C16" s="161" t="s">
        <v>177</v>
      </c>
      <c r="D16" s="315">
        <f>D207</f>
        <v>354747.31999999995</v>
      </c>
      <c r="E16" s="396"/>
      <c r="F16" s="111"/>
      <c r="G16" s="106"/>
      <c r="H16" s="147">
        <v>22</v>
      </c>
      <c r="I16" s="123" t="s">
        <v>179</v>
      </c>
      <c r="J16" s="82"/>
      <c r="K16" s="83"/>
      <c r="L16" s="315">
        <f t="shared" si="0"/>
        <v>147973.68</v>
      </c>
      <c r="M16" s="396"/>
      <c r="N16" s="95"/>
    </row>
    <row r="17" spans="1:14">
      <c r="A17" s="82"/>
      <c r="B17" s="106">
        <v>19</v>
      </c>
      <c r="C17" s="161" t="s">
        <v>431</v>
      </c>
      <c r="D17" s="315">
        <f>D222</f>
        <v>96550.529999999984</v>
      </c>
      <c r="E17" s="396"/>
      <c r="F17" s="111"/>
      <c r="G17" s="106"/>
      <c r="H17" s="147">
        <v>23</v>
      </c>
      <c r="I17" s="123" t="s">
        <v>180</v>
      </c>
      <c r="J17" s="82"/>
      <c r="K17" s="83"/>
      <c r="L17" s="315">
        <f t="shared" si="0"/>
        <v>2689.35</v>
      </c>
      <c r="M17" s="396"/>
      <c r="N17" s="95"/>
    </row>
    <row r="18" spans="1:14">
      <c r="A18" s="82"/>
      <c r="B18" s="106">
        <v>20</v>
      </c>
      <c r="C18" s="161" t="s">
        <v>102</v>
      </c>
      <c r="D18" s="315">
        <f>D236</f>
        <v>3630826.5400000005</v>
      </c>
      <c r="E18" s="396"/>
      <c r="F18" s="111"/>
      <c r="G18" s="106"/>
      <c r="H18" s="147">
        <v>26</v>
      </c>
      <c r="I18" s="123" t="s">
        <v>665</v>
      </c>
      <c r="J18" s="82"/>
      <c r="K18" s="83"/>
      <c r="L18" s="315">
        <f t="shared" si="0"/>
        <v>0</v>
      </c>
      <c r="M18" s="396"/>
      <c r="N18" s="95"/>
    </row>
    <row r="19" spans="1:14">
      <c r="A19" s="82"/>
      <c r="B19" s="106">
        <v>21</v>
      </c>
      <c r="C19" s="161" t="s">
        <v>556</v>
      </c>
      <c r="D19" s="315">
        <f>D250</f>
        <v>0</v>
      </c>
      <c r="E19" s="414"/>
      <c r="F19" s="111"/>
      <c r="G19" s="106"/>
      <c r="H19" s="147">
        <v>27</v>
      </c>
      <c r="I19" s="123" t="s">
        <v>182</v>
      </c>
      <c r="J19" s="82"/>
      <c r="K19" s="83"/>
      <c r="L19" s="315">
        <f t="shared" si="0"/>
        <v>15018989.77</v>
      </c>
      <c r="M19" s="396"/>
      <c r="N19" s="95"/>
    </row>
    <row r="20" spans="1:14">
      <c r="A20" s="82"/>
      <c r="B20" s="106">
        <v>22</v>
      </c>
      <c r="C20" s="161" t="s">
        <v>181</v>
      </c>
      <c r="D20" s="315">
        <f>D264</f>
        <v>368671.99</v>
      </c>
      <c r="E20" s="396"/>
      <c r="F20" s="111"/>
      <c r="G20" s="106"/>
      <c r="H20" s="147">
        <v>41</v>
      </c>
      <c r="I20" s="123" t="s">
        <v>666</v>
      </c>
      <c r="J20" s="82"/>
      <c r="K20" s="83"/>
      <c r="L20" s="315">
        <f t="shared" si="0"/>
        <v>0</v>
      </c>
      <c r="M20" s="396"/>
      <c r="N20" s="95"/>
    </row>
    <row r="21" spans="1:14">
      <c r="A21" s="82"/>
      <c r="B21" s="106">
        <v>23</v>
      </c>
      <c r="C21" s="161" t="s">
        <v>557</v>
      </c>
      <c r="D21" s="315">
        <f>D278</f>
        <v>0</v>
      </c>
      <c r="E21" s="414"/>
      <c r="F21" s="111"/>
      <c r="G21" s="106"/>
      <c r="H21" s="147">
        <v>42</v>
      </c>
      <c r="I21" s="123" t="s">
        <v>667</v>
      </c>
      <c r="J21" s="82"/>
      <c r="K21" s="83"/>
      <c r="L21" s="315">
        <f t="shared" si="0"/>
        <v>0</v>
      </c>
      <c r="M21" s="396"/>
      <c r="N21" s="95"/>
    </row>
    <row r="22" spans="1:14">
      <c r="A22" s="82"/>
      <c r="B22" s="106">
        <v>24</v>
      </c>
      <c r="C22" s="161" t="s">
        <v>103</v>
      </c>
      <c r="D22" s="315">
        <f>D292</f>
        <v>836473.08000000007</v>
      </c>
      <c r="E22" s="396"/>
      <c r="F22" s="111"/>
      <c r="G22" s="106"/>
      <c r="H22" s="147">
        <v>44</v>
      </c>
      <c r="I22" s="123" t="s">
        <v>668</v>
      </c>
      <c r="J22" s="82"/>
      <c r="K22" s="83"/>
      <c r="L22" s="315">
        <f t="shared" si="0"/>
        <v>0</v>
      </c>
      <c r="M22" s="396"/>
      <c r="N22" s="95"/>
    </row>
    <row r="23" spans="1:14">
      <c r="A23" s="82"/>
      <c r="B23" s="106">
        <v>25</v>
      </c>
      <c r="C23" s="161" t="s">
        <v>183</v>
      </c>
      <c r="D23" s="315">
        <f>D306</f>
        <v>19665.300000000003</v>
      </c>
      <c r="E23" s="396"/>
      <c r="F23" s="111"/>
      <c r="G23" s="106"/>
      <c r="H23" s="147">
        <v>51</v>
      </c>
      <c r="I23" s="161" t="s">
        <v>432</v>
      </c>
      <c r="J23" s="82"/>
      <c r="K23" s="83"/>
      <c r="L23" s="315">
        <f t="shared" ref="L23:L36" si="1">D87</f>
        <v>0</v>
      </c>
      <c r="M23" s="396"/>
      <c r="N23" s="95"/>
    </row>
    <row r="24" spans="1:14">
      <c r="A24" s="82"/>
      <c r="B24" s="106">
        <v>26</v>
      </c>
      <c r="C24" s="161" t="s">
        <v>433</v>
      </c>
      <c r="D24" s="315">
        <f>D320</f>
        <v>0</v>
      </c>
      <c r="E24" s="396"/>
      <c r="F24" s="111"/>
      <c r="G24" s="106"/>
      <c r="H24" s="147">
        <v>52</v>
      </c>
      <c r="I24" s="161" t="s">
        <v>184</v>
      </c>
      <c r="J24" s="82"/>
      <c r="K24" s="83"/>
      <c r="L24" s="315">
        <f t="shared" si="1"/>
        <v>434826.94</v>
      </c>
      <c r="M24" s="396"/>
      <c r="N24" s="95"/>
    </row>
    <row r="25" spans="1:14">
      <c r="A25" s="82"/>
      <c r="B25" s="106">
        <v>27</v>
      </c>
      <c r="C25" s="161" t="s">
        <v>186</v>
      </c>
      <c r="D25" s="315">
        <f>D334</f>
        <v>0</v>
      </c>
      <c r="E25" s="396"/>
      <c r="F25" s="111"/>
      <c r="G25" s="106"/>
      <c r="H25" s="147">
        <v>53</v>
      </c>
      <c r="I25" s="161" t="s">
        <v>185</v>
      </c>
      <c r="J25" s="82"/>
      <c r="K25" s="83"/>
      <c r="L25" s="315">
        <f t="shared" si="1"/>
        <v>0</v>
      </c>
      <c r="M25" s="396"/>
      <c r="N25" s="95"/>
    </row>
    <row r="26" spans="1:14">
      <c r="A26" s="82"/>
      <c r="B26" s="106">
        <v>28</v>
      </c>
      <c r="C26" s="161" t="s">
        <v>187</v>
      </c>
      <c r="D26" s="315">
        <f>D348</f>
        <v>28061.080000000005</v>
      </c>
      <c r="E26" s="396"/>
      <c r="F26" s="111"/>
      <c r="G26" s="106"/>
      <c r="H26" s="147">
        <v>56</v>
      </c>
      <c r="I26" s="161" t="s">
        <v>108</v>
      </c>
      <c r="J26" s="82"/>
      <c r="K26" s="83"/>
      <c r="L26" s="315">
        <f t="shared" si="1"/>
        <v>0</v>
      </c>
      <c r="M26" s="396"/>
      <c r="N26" s="95"/>
    </row>
    <row r="27" spans="1:14">
      <c r="A27" s="82"/>
      <c r="B27" s="106">
        <v>30</v>
      </c>
      <c r="C27" s="161" t="s">
        <v>188</v>
      </c>
      <c r="D27" s="315">
        <f>D362</f>
        <v>13680.7</v>
      </c>
      <c r="E27" s="396"/>
      <c r="F27" s="111"/>
      <c r="G27" s="106"/>
      <c r="H27" s="147">
        <v>59</v>
      </c>
      <c r="I27" s="161" t="s">
        <v>434</v>
      </c>
      <c r="J27" s="82"/>
      <c r="K27" s="83"/>
      <c r="L27" s="315">
        <f t="shared" si="1"/>
        <v>0</v>
      </c>
      <c r="M27" s="396"/>
      <c r="N27" s="95"/>
    </row>
    <row r="28" spans="1:14" ht="14.25" customHeight="1">
      <c r="A28" s="82"/>
      <c r="B28" s="106">
        <v>32</v>
      </c>
      <c r="C28" s="161" t="s">
        <v>189</v>
      </c>
      <c r="D28" s="315">
        <f>D376</f>
        <v>36778.42</v>
      </c>
      <c r="E28" s="396"/>
      <c r="F28" s="111"/>
      <c r="G28" s="106"/>
      <c r="H28" s="147">
        <v>60</v>
      </c>
      <c r="I28" s="161" t="s">
        <v>190</v>
      </c>
      <c r="J28" s="82"/>
      <c r="K28" s="83"/>
      <c r="L28" s="315">
        <f t="shared" si="1"/>
        <v>2011832.5200000003</v>
      </c>
      <c r="M28" s="396"/>
      <c r="N28" s="95"/>
    </row>
    <row r="29" spans="1:14" ht="14.25" customHeight="1">
      <c r="A29" s="82"/>
      <c r="B29" s="106">
        <v>34</v>
      </c>
      <c r="C29" s="161" t="s">
        <v>167</v>
      </c>
      <c r="D29" s="315">
        <f>D396</f>
        <v>10262657.179999998</v>
      </c>
      <c r="E29" s="396"/>
      <c r="F29" s="111"/>
      <c r="G29" s="106"/>
      <c r="H29" s="147">
        <v>72</v>
      </c>
      <c r="I29" s="161" t="s">
        <v>663</v>
      </c>
      <c r="J29" s="82"/>
      <c r="K29" s="83"/>
      <c r="L29" s="315">
        <f t="shared" si="1"/>
        <v>0</v>
      </c>
      <c r="M29" s="396"/>
      <c r="N29" s="95"/>
    </row>
    <row r="30" spans="1:14" ht="14.25" customHeight="1">
      <c r="A30" s="82"/>
      <c r="B30" s="106">
        <v>36</v>
      </c>
      <c r="C30" s="165" t="s">
        <v>120</v>
      </c>
      <c r="D30" s="315">
        <f>D410</f>
        <v>0</v>
      </c>
      <c r="E30" s="396"/>
      <c r="F30" s="111"/>
      <c r="G30" s="106"/>
      <c r="H30" s="106">
        <v>73</v>
      </c>
      <c r="I30" s="161" t="s">
        <v>109</v>
      </c>
      <c r="J30" s="82"/>
      <c r="K30" s="83"/>
      <c r="L30" s="315">
        <f t="shared" si="1"/>
        <v>0</v>
      </c>
      <c r="M30" s="396"/>
      <c r="N30" s="95"/>
    </row>
    <row r="31" spans="1:14" ht="14.25" customHeight="1">
      <c r="A31" s="82"/>
      <c r="B31" s="145">
        <v>38</v>
      </c>
      <c r="C31" s="165" t="s">
        <v>121</v>
      </c>
      <c r="D31" s="315">
        <f>D424</f>
        <v>0</v>
      </c>
      <c r="E31" s="396"/>
      <c r="F31" s="111"/>
      <c r="G31" s="106"/>
      <c r="H31" s="106">
        <v>75</v>
      </c>
      <c r="I31" s="161" t="s">
        <v>122</v>
      </c>
      <c r="J31" s="82"/>
      <c r="K31" s="83"/>
      <c r="L31" s="315">
        <f t="shared" si="1"/>
        <v>0</v>
      </c>
      <c r="M31" s="396"/>
      <c r="N31" s="95"/>
    </row>
    <row r="32" spans="1:14" ht="14.25" customHeight="1">
      <c r="A32" s="82"/>
      <c r="B32" s="145">
        <v>40</v>
      </c>
      <c r="C32" s="165" t="s">
        <v>123</v>
      </c>
      <c r="D32" s="315">
        <f>D438</f>
        <v>0</v>
      </c>
      <c r="E32" s="396"/>
      <c r="F32" s="111"/>
      <c r="G32" s="106"/>
      <c r="H32" s="106">
        <v>83</v>
      </c>
      <c r="I32" s="161" t="s">
        <v>435</v>
      </c>
      <c r="J32" s="82"/>
      <c r="K32" s="83"/>
      <c r="L32" s="315">
        <f t="shared" si="1"/>
        <v>204200</v>
      </c>
      <c r="M32" s="396"/>
      <c r="N32" s="95"/>
    </row>
    <row r="33" spans="1:14" ht="14.25" customHeight="1">
      <c r="A33" s="82"/>
      <c r="B33" s="145">
        <v>42</v>
      </c>
      <c r="C33" s="165" t="s">
        <v>125</v>
      </c>
      <c r="D33" s="315">
        <f>D452</f>
        <v>0</v>
      </c>
      <c r="E33" s="396"/>
      <c r="F33" s="111"/>
      <c r="G33" s="106"/>
      <c r="H33" s="106">
        <v>84</v>
      </c>
      <c r="I33" s="161" t="s">
        <v>436</v>
      </c>
      <c r="J33" s="82"/>
      <c r="K33" s="83"/>
      <c r="L33" s="315">
        <f t="shared" si="1"/>
        <v>0</v>
      </c>
      <c r="M33" s="396"/>
      <c r="N33" s="95"/>
    </row>
    <row r="34" spans="1:14" ht="14.25" customHeight="1">
      <c r="A34" s="82"/>
      <c r="B34" s="145">
        <v>43</v>
      </c>
      <c r="C34" s="165" t="s">
        <v>530</v>
      </c>
      <c r="D34" s="315">
        <f>D466</f>
        <v>0</v>
      </c>
      <c r="E34" s="396"/>
      <c r="F34" s="111"/>
      <c r="G34" s="106"/>
      <c r="H34" s="147">
        <v>89</v>
      </c>
      <c r="I34" s="162" t="s">
        <v>540</v>
      </c>
      <c r="J34" s="94"/>
      <c r="K34" s="93"/>
      <c r="L34" s="315">
        <f t="shared" si="1"/>
        <v>486449.66</v>
      </c>
      <c r="M34" s="396"/>
      <c r="N34" s="95"/>
    </row>
    <row r="35" spans="1:14" ht="14.25" customHeight="1">
      <c r="A35" s="82"/>
      <c r="B35" s="145">
        <v>46</v>
      </c>
      <c r="C35" s="165" t="s">
        <v>105</v>
      </c>
      <c r="D35" s="315">
        <f>D493</f>
        <v>0</v>
      </c>
      <c r="E35" s="396"/>
      <c r="F35" s="111"/>
      <c r="G35" s="106"/>
      <c r="H35" s="106">
        <v>98</v>
      </c>
      <c r="I35" s="161" t="s">
        <v>127</v>
      </c>
      <c r="J35" s="82"/>
      <c r="K35" s="83"/>
      <c r="L35" s="315">
        <f t="shared" si="1"/>
        <v>13907034.209999999</v>
      </c>
      <c r="M35" s="396"/>
      <c r="N35" s="95"/>
    </row>
    <row r="36" spans="1:14" ht="14.25" customHeight="1">
      <c r="A36" s="82"/>
      <c r="B36" s="106">
        <v>48</v>
      </c>
      <c r="C36" s="161" t="s">
        <v>128</v>
      </c>
      <c r="D36" s="315">
        <f>D507</f>
        <v>0</v>
      </c>
      <c r="E36" s="396"/>
      <c r="F36" s="83"/>
      <c r="G36" s="106"/>
      <c r="H36" s="106">
        <v>99</v>
      </c>
      <c r="I36" s="161" t="s">
        <v>437</v>
      </c>
      <c r="J36" s="82"/>
      <c r="K36" s="83"/>
      <c r="L36" s="317">
        <f t="shared" si="1"/>
        <v>-2077514</v>
      </c>
      <c r="M36" s="396"/>
      <c r="N36" s="95"/>
    </row>
    <row r="37" spans="1:14" ht="17.25">
      <c r="A37" s="82"/>
      <c r="B37" s="106">
        <v>51</v>
      </c>
      <c r="C37" s="161" t="s">
        <v>558</v>
      </c>
      <c r="D37" s="315">
        <f>D521</f>
        <v>0</v>
      </c>
      <c r="E37" s="396"/>
      <c r="F37" s="111"/>
      <c r="G37" s="89"/>
      <c r="H37" s="113" t="s">
        <v>438</v>
      </c>
      <c r="I37" s="163"/>
      <c r="J37" s="82"/>
      <c r="K37" s="83"/>
      <c r="L37" s="396"/>
      <c r="M37" s="416">
        <f>SUM(L7:L36)</f>
        <v>35744214.059999995</v>
      </c>
      <c r="N37" s="95"/>
    </row>
    <row r="38" spans="1:14" ht="17.25">
      <c r="A38" s="82"/>
      <c r="B38" s="106">
        <v>52</v>
      </c>
      <c r="C38" s="161" t="s">
        <v>559</v>
      </c>
      <c r="D38" s="315">
        <f>D535</f>
        <v>0</v>
      </c>
      <c r="E38" s="396"/>
      <c r="F38" s="115"/>
      <c r="G38" s="82"/>
      <c r="H38" s="113"/>
      <c r="I38" s="163"/>
      <c r="J38" s="82"/>
      <c r="K38" s="83"/>
      <c r="L38" s="396"/>
      <c r="M38" s="416"/>
      <c r="N38" s="95"/>
    </row>
    <row r="39" spans="1:14">
      <c r="A39" s="82"/>
      <c r="B39" s="106">
        <v>53</v>
      </c>
      <c r="C39" s="161" t="s">
        <v>560</v>
      </c>
      <c r="D39" s="315">
        <f>D549</f>
        <v>0</v>
      </c>
      <c r="E39" s="396"/>
      <c r="F39" s="111"/>
      <c r="G39" s="82"/>
      <c r="H39" s="82"/>
      <c r="I39" s="161"/>
      <c r="J39" s="82"/>
      <c r="K39" s="111"/>
      <c r="L39" s="396"/>
      <c r="M39" s="396"/>
      <c r="N39" s="95"/>
    </row>
    <row r="40" spans="1:14" ht="15">
      <c r="A40" s="82"/>
      <c r="B40" s="106">
        <v>54</v>
      </c>
      <c r="C40" s="161" t="s">
        <v>561</v>
      </c>
      <c r="D40" s="315">
        <f>D564</f>
        <v>0</v>
      </c>
      <c r="E40" s="396"/>
      <c r="F40" s="111"/>
      <c r="G40" s="89"/>
      <c r="H40" s="89" t="s">
        <v>439</v>
      </c>
      <c r="I40" s="161"/>
      <c r="J40" s="82"/>
      <c r="K40" s="111"/>
      <c r="L40" s="396"/>
      <c r="M40" s="396"/>
      <c r="N40" s="95"/>
    </row>
    <row r="41" spans="1:14">
      <c r="A41" s="82"/>
      <c r="B41" s="106">
        <v>58</v>
      </c>
      <c r="C41" s="161" t="s">
        <v>550</v>
      </c>
      <c r="D41" s="315">
        <f>D575</f>
        <v>0</v>
      </c>
      <c r="E41" s="396"/>
      <c r="F41" s="111"/>
      <c r="G41" s="82"/>
      <c r="H41" s="83" t="str">
        <f>"(0)"</f>
        <v>(0)</v>
      </c>
      <c r="I41" s="161" t="s">
        <v>440</v>
      </c>
      <c r="J41" s="82"/>
      <c r="K41" s="83"/>
      <c r="L41" s="383">
        <f>E101</f>
        <v>2057348</v>
      </c>
      <c r="M41" s="396"/>
      <c r="N41" s="95"/>
    </row>
    <row r="42" spans="1:14" ht="16.5">
      <c r="A42" s="82"/>
      <c r="B42" s="106">
        <v>59</v>
      </c>
      <c r="C42" s="161" t="s">
        <v>106</v>
      </c>
      <c r="D42" s="317">
        <f>D589</f>
        <v>1199740.94</v>
      </c>
      <c r="E42" s="396"/>
      <c r="F42" s="111"/>
      <c r="G42" s="83"/>
      <c r="H42" s="83" t="str">
        <f>"(1)"</f>
        <v>(1)</v>
      </c>
      <c r="I42" s="161" t="s">
        <v>442</v>
      </c>
      <c r="J42" s="82"/>
      <c r="K42" s="83"/>
      <c r="L42" s="315">
        <f>F101</f>
        <v>-2057348</v>
      </c>
      <c r="M42" s="396"/>
      <c r="N42" s="95"/>
    </row>
    <row r="43" spans="1:14" ht="15">
      <c r="A43" s="82"/>
      <c r="B43" s="113" t="s">
        <v>441</v>
      </c>
      <c r="C43" s="161"/>
      <c r="D43" s="396"/>
      <c r="E43" s="389">
        <f>SUM(D12:D42)</f>
        <v>21723089.949999999</v>
      </c>
      <c r="F43" s="111"/>
      <c r="G43" s="83"/>
      <c r="H43" s="83" t="str">
        <f>"(2)"</f>
        <v>(2)</v>
      </c>
      <c r="I43" s="161" t="s">
        <v>443</v>
      </c>
      <c r="J43" s="82"/>
      <c r="K43" s="83"/>
      <c r="L43" s="315">
        <f>G101</f>
        <v>2449196.27</v>
      </c>
      <c r="M43" s="396"/>
      <c r="N43" s="95"/>
    </row>
    <row r="44" spans="1:14">
      <c r="A44" s="82"/>
      <c r="B44" s="106"/>
      <c r="C44" s="161"/>
      <c r="D44" s="415"/>
      <c r="E44" s="396"/>
      <c r="F44" s="111"/>
      <c r="G44" s="83"/>
      <c r="H44" s="83" t="str">
        <f>"(3)"</f>
        <v>(3)</v>
      </c>
      <c r="I44" s="161" t="s">
        <v>445</v>
      </c>
      <c r="J44" s="82"/>
      <c r="K44" s="83"/>
      <c r="L44" s="315">
        <f>H101</f>
        <v>16343414.350000001</v>
      </c>
      <c r="M44" s="396"/>
      <c r="N44" s="95"/>
    </row>
    <row r="45" spans="1:14" ht="15">
      <c r="A45" s="82"/>
      <c r="B45" s="89" t="s">
        <v>444</v>
      </c>
      <c r="C45" s="161"/>
      <c r="D45" s="415"/>
      <c r="E45" s="396"/>
      <c r="F45" s="111"/>
      <c r="G45" s="83"/>
      <c r="H45" s="83" t="str">
        <f>"(4)"</f>
        <v>(4)</v>
      </c>
      <c r="I45" s="161" t="s">
        <v>447</v>
      </c>
      <c r="J45" s="82"/>
      <c r="K45" s="83"/>
      <c r="L45" s="315">
        <f>I101</f>
        <v>6571911.96</v>
      </c>
      <c r="M45" s="396"/>
      <c r="N45" s="95"/>
    </row>
    <row r="46" spans="1:14">
      <c r="A46" s="82"/>
      <c r="B46" s="106">
        <v>62</v>
      </c>
      <c r="C46" s="161" t="s">
        <v>446</v>
      </c>
      <c r="D46" s="383">
        <f>D601</f>
        <v>0</v>
      </c>
      <c r="E46" s="396"/>
      <c r="F46" s="111"/>
      <c r="G46" s="83"/>
      <c r="H46" s="83" t="str">
        <f>"(5)"</f>
        <v>(5)</v>
      </c>
      <c r="I46" s="161" t="s">
        <v>448</v>
      </c>
      <c r="J46" s="82"/>
      <c r="K46" s="83"/>
      <c r="L46" s="315">
        <f>J101</f>
        <v>1526317.0999999999</v>
      </c>
      <c r="M46" s="396"/>
      <c r="N46" s="95"/>
    </row>
    <row r="47" spans="1:14">
      <c r="A47" s="82"/>
      <c r="B47" s="106">
        <v>64</v>
      </c>
      <c r="C47" s="161" t="s">
        <v>130</v>
      </c>
      <c r="D47" s="315">
        <f>D615</f>
        <v>3496191.99</v>
      </c>
      <c r="E47" s="396"/>
      <c r="F47" s="111"/>
      <c r="G47" s="83"/>
      <c r="H47" s="83" t="s">
        <v>449</v>
      </c>
      <c r="I47" s="161" t="s">
        <v>450</v>
      </c>
      <c r="J47" s="82"/>
      <c r="K47" s="83"/>
      <c r="L47" s="315">
        <f>K101</f>
        <v>7621346.3599999994</v>
      </c>
      <c r="M47" s="396"/>
      <c r="N47" s="95"/>
    </row>
    <row r="48" spans="1:14">
      <c r="A48" s="82"/>
      <c r="B48" s="106">
        <v>66</v>
      </c>
      <c r="C48" s="161" t="s">
        <v>131</v>
      </c>
      <c r="D48" s="315">
        <f>D627</f>
        <v>1632822.74</v>
      </c>
      <c r="E48" s="396"/>
      <c r="F48" s="111"/>
      <c r="G48" s="83" t="s">
        <v>191</v>
      </c>
      <c r="H48" s="83" t="s">
        <v>451</v>
      </c>
      <c r="I48" s="161" t="s">
        <v>452</v>
      </c>
      <c r="J48" s="82"/>
      <c r="K48" s="83"/>
      <c r="L48" s="315">
        <f>L101</f>
        <v>597834.02</v>
      </c>
      <c r="M48" s="396"/>
      <c r="N48" s="95"/>
    </row>
    <row r="49" spans="1:14" ht="16.5">
      <c r="A49" s="82"/>
      <c r="B49" s="106">
        <v>68</v>
      </c>
      <c r="C49" s="161" t="s">
        <v>132</v>
      </c>
      <c r="D49" s="315">
        <f>D639</f>
        <v>0</v>
      </c>
      <c r="E49" s="396"/>
      <c r="F49" s="111"/>
      <c r="G49" s="83"/>
      <c r="H49" s="83" t="s">
        <v>453</v>
      </c>
      <c r="I49" s="161" t="s">
        <v>248</v>
      </c>
      <c r="J49" s="82"/>
      <c r="K49" s="83"/>
      <c r="L49" s="317">
        <f>M101</f>
        <v>634193.99999999988</v>
      </c>
      <c r="M49" s="396"/>
      <c r="N49" s="95"/>
    </row>
    <row r="50" spans="1:14" ht="17.25">
      <c r="A50" s="82"/>
      <c r="B50" s="106">
        <v>70</v>
      </c>
      <c r="C50" s="161" t="s">
        <v>133</v>
      </c>
      <c r="D50" s="315">
        <f>D655</f>
        <v>434826.94</v>
      </c>
      <c r="E50" s="396"/>
      <c r="F50" s="111"/>
      <c r="G50" s="83"/>
      <c r="H50" s="89" t="s">
        <v>454</v>
      </c>
      <c r="I50" s="163"/>
      <c r="J50" s="82"/>
      <c r="K50" s="83"/>
      <c r="L50" s="396"/>
      <c r="M50" s="416">
        <f>SUM(L41:L49)</f>
        <v>35744214.06000001</v>
      </c>
      <c r="N50" s="95"/>
    </row>
    <row r="51" spans="1:14">
      <c r="A51" s="82"/>
      <c r="B51" s="106">
        <v>72</v>
      </c>
      <c r="C51" s="161" t="s">
        <v>134</v>
      </c>
      <c r="D51" s="315">
        <f>D667</f>
        <v>0</v>
      </c>
      <c r="E51" s="396"/>
      <c r="F51" s="115"/>
      <c r="G51" s="83"/>
      <c r="H51" s="83"/>
      <c r="I51" s="163"/>
      <c r="J51" s="83"/>
      <c r="K51" s="83"/>
      <c r="L51" s="417"/>
      <c r="M51" s="396"/>
      <c r="N51" s="95"/>
    </row>
    <row r="52" spans="1:14" ht="15">
      <c r="A52" s="82"/>
      <c r="B52" s="106">
        <v>73</v>
      </c>
      <c r="C52" s="161" t="s">
        <v>165</v>
      </c>
      <c r="D52" s="315">
        <f>D682</f>
        <v>651792.21</v>
      </c>
      <c r="E52" s="396"/>
      <c r="F52" s="111"/>
      <c r="G52" s="89"/>
      <c r="H52" s="89" t="s">
        <v>456</v>
      </c>
      <c r="I52" s="161"/>
      <c r="J52" s="82"/>
      <c r="K52" s="111"/>
      <c r="L52" s="417"/>
      <c r="M52" s="396"/>
      <c r="N52" s="95"/>
    </row>
    <row r="53" spans="1:14">
      <c r="A53" s="82"/>
      <c r="B53" s="106">
        <v>74</v>
      </c>
      <c r="C53" s="161" t="s">
        <v>455</v>
      </c>
      <c r="D53" s="315">
        <f>D694</f>
        <v>353336.29000000004</v>
      </c>
      <c r="E53" s="396"/>
      <c r="F53" s="83"/>
      <c r="G53" s="82"/>
      <c r="H53" s="82"/>
      <c r="I53" s="161" t="s">
        <v>457</v>
      </c>
      <c r="J53" s="82"/>
      <c r="K53" s="83"/>
      <c r="L53" s="383">
        <f>D130</f>
        <v>204200</v>
      </c>
      <c r="M53" s="418"/>
      <c r="N53" s="95"/>
    </row>
    <row r="54" spans="1:14">
      <c r="A54" s="82"/>
      <c r="B54" s="106">
        <v>76</v>
      </c>
      <c r="C54" s="161" t="s">
        <v>135</v>
      </c>
      <c r="D54" s="315">
        <f>D706</f>
        <v>2127140.9700000002</v>
      </c>
      <c r="E54" s="396"/>
      <c r="F54" s="111"/>
      <c r="G54" s="82"/>
      <c r="H54" s="82"/>
      <c r="I54" s="161" t="s">
        <v>458</v>
      </c>
      <c r="J54" s="82"/>
      <c r="K54" s="83"/>
      <c r="L54" s="315">
        <f>$D145+$D160+$D188+$D203+$D218+$D232+$D260+$D288+$D302+$D316+$D330+$D344+$D358+$D372+$D392+$D406+$D420+$D434+$D448+$D489+$D503+$D585</f>
        <v>0</v>
      </c>
      <c r="M54" s="396"/>
      <c r="N54" s="95"/>
    </row>
    <row r="55" spans="1:14" ht="16.5">
      <c r="A55" s="82"/>
      <c r="B55" s="106">
        <v>78</v>
      </c>
      <c r="C55" s="161" t="s">
        <v>136</v>
      </c>
      <c r="D55" s="315">
        <f>D718</f>
        <v>2048530.1099999999</v>
      </c>
      <c r="E55" s="396"/>
      <c r="F55" s="111"/>
      <c r="G55" s="82"/>
      <c r="H55" s="82"/>
      <c r="I55" s="161" t="s">
        <v>459</v>
      </c>
      <c r="J55" s="82"/>
      <c r="K55" s="83"/>
      <c r="L55" s="317">
        <f>$D597+$D611+$D623+$D635+$D652+$D663+$D678+$D690+$D702+$D714+$D726+$D738+$D764+$D752+$D764</f>
        <v>0</v>
      </c>
      <c r="M55" s="419"/>
      <c r="N55" s="95"/>
    </row>
    <row r="56" spans="1:14">
      <c r="A56" s="82"/>
      <c r="B56" s="106">
        <v>80</v>
      </c>
      <c r="C56" s="161" t="s">
        <v>137</v>
      </c>
      <c r="D56" s="315">
        <f>D730</f>
        <v>0</v>
      </c>
      <c r="E56" s="396"/>
      <c r="F56" s="111"/>
      <c r="G56" s="82"/>
      <c r="H56" s="82"/>
      <c r="I56" s="163" t="s">
        <v>460</v>
      </c>
      <c r="J56" s="82"/>
      <c r="K56" s="83"/>
      <c r="L56" s="396"/>
      <c r="M56" s="383">
        <f>SUM(L53:L55)</f>
        <v>204200</v>
      </c>
      <c r="N56" s="95"/>
    </row>
    <row r="57" spans="1:14" ht="15">
      <c r="A57" s="82"/>
      <c r="B57" s="106">
        <v>82</v>
      </c>
      <c r="C57" s="161" t="s">
        <v>138</v>
      </c>
      <c r="D57" s="315">
        <f>D742</f>
        <v>0</v>
      </c>
      <c r="E57" s="396"/>
      <c r="F57" s="111"/>
      <c r="G57" s="82"/>
      <c r="H57" s="89" t="s">
        <v>461</v>
      </c>
      <c r="I57" s="161"/>
      <c r="J57" s="83"/>
      <c r="K57" s="83"/>
      <c r="L57" s="415"/>
      <c r="M57" s="417"/>
      <c r="N57" s="95"/>
    </row>
    <row r="58" spans="1:14">
      <c r="A58" s="82"/>
      <c r="B58" s="106">
        <v>89</v>
      </c>
      <c r="C58" s="161" t="s">
        <v>139</v>
      </c>
      <c r="D58" s="315">
        <f>D756</f>
        <v>436153.51</v>
      </c>
      <c r="E58" s="396"/>
      <c r="F58" s="111"/>
      <c r="G58" s="82"/>
      <c r="H58" s="82"/>
      <c r="I58" s="161" t="s">
        <v>457</v>
      </c>
      <c r="J58" s="83"/>
      <c r="K58" s="83"/>
      <c r="L58" s="383">
        <f>M119+M135</f>
        <v>218621.18000000002</v>
      </c>
      <c r="M58" s="418"/>
      <c r="N58" s="95"/>
    </row>
    <row r="59" spans="1:14" ht="16.5">
      <c r="A59" s="82"/>
      <c r="B59" s="106">
        <v>99</v>
      </c>
      <c r="C59" s="161" t="s">
        <v>140</v>
      </c>
      <c r="D59" s="317">
        <f>D767</f>
        <v>54122.26</v>
      </c>
      <c r="E59" s="396"/>
      <c r="F59" s="111"/>
      <c r="G59" s="82"/>
      <c r="H59" s="82"/>
      <c r="I59" s="161" t="s">
        <v>458</v>
      </c>
      <c r="J59" s="83"/>
      <c r="K59" s="83"/>
      <c r="L59" s="315">
        <f>$M149+$M164+$M192+$M207+$M222+$M236+$M264+$M292+$M306+$M320+$M334+$M348+$M362+$M376+$M396+$M410+$M424+$M438+$M452+$M493+$M507+$M589</f>
        <v>359076.39</v>
      </c>
      <c r="M59" s="417"/>
      <c r="N59" s="95"/>
    </row>
    <row r="60" spans="1:14" ht="16.5">
      <c r="A60" s="82"/>
      <c r="B60" s="89" t="s">
        <v>462</v>
      </c>
      <c r="C60" s="161"/>
      <c r="D60" s="396"/>
      <c r="E60" s="412">
        <f>SUM(D46:D59)</f>
        <v>11234917.02</v>
      </c>
      <c r="F60" s="111"/>
      <c r="G60" s="82"/>
      <c r="H60" s="82"/>
      <c r="I60" s="161" t="s">
        <v>459</v>
      </c>
      <c r="J60" s="83"/>
      <c r="K60" s="83"/>
      <c r="L60" s="317">
        <f>$M601+$M615+$M627+$M639+$M655+$M667+$M682+$M694+$M706+$M718+$M730+$M742+$M767+$M756</f>
        <v>56496.43</v>
      </c>
      <c r="M60" s="417"/>
      <c r="N60" s="95"/>
    </row>
    <row r="61" spans="1:14" ht="17.25">
      <c r="A61" s="82"/>
      <c r="B61" s="81" t="s">
        <v>463</v>
      </c>
      <c r="C61" s="161"/>
      <c r="D61" s="396"/>
      <c r="E61" s="416">
        <f>E10+E43+E60</f>
        <v>35744214.060000002</v>
      </c>
      <c r="F61" s="111"/>
      <c r="G61" s="82"/>
      <c r="H61" s="82"/>
      <c r="I61" s="163" t="s">
        <v>464</v>
      </c>
      <c r="J61" s="83"/>
      <c r="K61" s="83"/>
      <c r="L61" s="396"/>
      <c r="M61" s="416">
        <f>SUM(L58:L60)</f>
        <v>634194.00000000012</v>
      </c>
      <c r="N61" s="95"/>
    </row>
    <row r="62" spans="1:14">
      <c r="A62" s="82"/>
      <c r="E62" s="94"/>
      <c r="F62" s="111"/>
      <c r="G62" s="82"/>
      <c r="H62" s="95"/>
      <c r="I62" s="161"/>
      <c r="J62" s="95"/>
      <c r="K62" s="95"/>
      <c r="L62" s="95"/>
      <c r="M62" s="82"/>
      <c r="N62" s="95"/>
    </row>
    <row r="63" spans="1:14">
      <c r="A63" s="82"/>
      <c r="B63" s="378" t="s">
        <v>836</v>
      </c>
      <c r="E63" s="94"/>
      <c r="F63" s="111"/>
      <c r="G63" s="82"/>
      <c r="H63" s="95"/>
      <c r="I63" s="95"/>
      <c r="J63" s="95"/>
      <c r="K63" s="95"/>
      <c r="L63" s="95"/>
      <c r="M63" s="82"/>
      <c r="N63" s="95"/>
    </row>
    <row r="64" spans="1:14">
      <c r="A64" s="82"/>
      <c r="E64" s="94"/>
      <c r="F64" s="111"/>
      <c r="G64" s="82"/>
      <c r="H64" s="95"/>
      <c r="I64" s="95"/>
      <c r="J64" s="95"/>
      <c r="K64" s="95"/>
      <c r="L64" s="95"/>
      <c r="M64" s="82"/>
      <c r="N64" s="95"/>
    </row>
    <row r="65" spans="1:14" ht="14.25" customHeight="1">
      <c r="A65" s="82"/>
      <c r="B65" s="116" t="s">
        <v>465</v>
      </c>
      <c r="D65" s="95"/>
      <c r="E65" s="95"/>
      <c r="F65" s="111"/>
      <c r="G65" s="94"/>
      <c r="H65" s="228" t="s">
        <v>420</v>
      </c>
      <c r="I65" s="96"/>
      <c r="M65" s="95"/>
    </row>
    <row r="66" spans="1:14" ht="14.25" customHeight="1">
      <c r="B66" s="116"/>
      <c r="D66" s="95"/>
      <c r="E66" s="95"/>
      <c r="F66" s="95"/>
      <c r="G66" s="94"/>
      <c r="H66" s="162"/>
      <c r="I66" s="162"/>
      <c r="J66" s="95"/>
      <c r="K66" s="95"/>
      <c r="M66" s="95"/>
    </row>
    <row r="67" spans="1:14" ht="14.25" customHeight="1">
      <c r="B67" s="117" t="s">
        <v>191</v>
      </c>
      <c r="C67" s="114"/>
      <c r="D67" s="118"/>
      <c r="E67" s="118"/>
      <c r="F67" s="118"/>
      <c r="G67" s="229"/>
      <c r="H67" s="230" t="s">
        <v>439</v>
      </c>
      <c r="I67" s="231"/>
      <c r="J67" s="118"/>
      <c r="K67" s="118"/>
      <c r="L67" s="118"/>
      <c r="M67" s="118"/>
    </row>
    <row r="68" spans="1:14" ht="14.25" customHeight="1">
      <c r="A68" s="114"/>
      <c r="B68" s="120"/>
      <c r="C68" s="114"/>
      <c r="D68" s="118"/>
      <c r="E68" s="119" t="s">
        <v>466</v>
      </c>
      <c r="F68" s="119" t="s">
        <v>467</v>
      </c>
      <c r="G68" s="119" t="s">
        <v>468</v>
      </c>
      <c r="H68" s="119" t="s">
        <v>469</v>
      </c>
      <c r="I68" s="119" t="s">
        <v>470</v>
      </c>
      <c r="J68" s="119" t="s">
        <v>471</v>
      </c>
      <c r="K68" s="119" t="s">
        <v>472</v>
      </c>
      <c r="L68" s="118"/>
      <c r="M68" s="119" t="s">
        <v>473</v>
      </c>
      <c r="N68" s="95"/>
    </row>
    <row r="69" spans="1:14" ht="14.25" customHeight="1">
      <c r="A69" s="114"/>
      <c r="B69" s="120"/>
      <c r="C69" s="121" t="s">
        <v>474</v>
      </c>
      <c r="D69" s="119" t="s">
        <v>475</v>
      </c>
      <c r="E69" s="119" t="s">
        <v>476</v>
      </c>
      <c r="F69" s="119" t="s">
        <v>476</v>
      </c>
      <c r="G69" s="119" t="s">
        <v>477</v>
      </c>
      <c r="H69" s="119" t="s">
        <v>477</v>
      </c>
      <c r="I69" s="119" t="s">
        <v>478</v>
      </c>
      <c r="J69" s="119" t="s">
        <v>479</v>
      </c>
      <c r="K69" s="119" t="s">
        <v>480</v>
      </c>
      <c r="L69" s="119" t="s">
        <v>452</v>
      </c>
      <c r="M69" s="119" t="s">
        <v>481</v>
      </c>
      <c r="N69" s="95"/>
    </row>
    <row r="70" spans="1:14" ht="14.25" customHeight="1">
      <c r="A70" s="114"/>
      <c r="B70" s="120"/>
      <c r="C70" s="114"/>
      <c r="D70" s="114"/>
      <c r="E70" s="119" t="str">
        <f>"(0)"</f>
        <v>(0)</v>
      </c>
      <c r="F70" s="119" t="str">
        <f>"(1)"</f>
        <v>(1)</v>
      </c>
      <c r="G70" s="119" t="str">
        <f>"(2)"</f>
        <v>(2)</v>
      </c>
      <c r="H70" s="119" t="str">
        <f>"(3)"</f>
        <v>(3)</v>
      </c>
      <c r="I70" s="119" t="str">
        <f>"(4)"</f>
        <v>(4)</v>
      </c>
      <c r="J70" s="119" t="str">
        <f>"(5)"</f>
        <v>(5)</v>
      </c>
      <c r="K70" s="119" t="str">
        <f>"(7)"</f>
        <v>(7)</v>
      </c>
      <c r="L70" s="119" t="str">
        <f>"(8)"</f>
        <v>(8)</v>
      </c>
      <c r="M70" s="119" t="str">
        <f>"(9)"</f>
        <v>(9)</v>
      </c>
      <c r="N70" s="95"/>
    </row>
    <row r="71" spans="1:14" s="126" customFormat="1" ht="14.25" customHeight="1">
      <c r="A71" s="114"/>
      <c r="B71" s="122">
        <v>11</v>
      </c>
      <c r="C71" s="123" t="s">
        <v>169</v>
      </c>
      <c r="D71" s="424">
        <f>SUM(E71:M71)</f>
        <v>59459.490000000005</v>
      </c>
      <c r="E71" s="424">
        <f t="shared" ref="E71:E100" si="2">SUMIF($B$107:$B$766,$B71,E$107:E$766)</f>
        <v>708</v>
      </c>
      <c r="F71" s="425" t="s">
        <v>482</v>
      </c>
      <c r="G71" s="425" t="s">
        <v>482</v>
      </c>
      <c r="H71" s="425" t="s">
        <v>482</v>
      </c>
      <c r="I71" s="425" t="s">
        <v>482</v>
      </c>
      <c r="J71" s="424">
        <f t="shared" ref="J71:M84" si="3">SUMIF($B$107:$B$766,$B71,J$107:J$766)</f>
        <v>12035.94</v>
      </c>
      <c r="K71" s="424">
        <f t="shared" si="3"/>
        <v>17470.310000000001</v>
      </c>
      <c r="L71" s="424">
        <f t="shared" si="3"/>
        <v>29245.24</v>
      </c>
      <c r="M71" s="424">
        <f t="shared" si="3"/>
        <v>0</v>
      </c>
    </row>
    <row r="72" spans="1:14" s="126" customFormat="1" ht="14.25" customHeight="1">
      <c r="A72" s="123"/>
      <c r="B72" s="122">
        <v>12</v>
      </c>
      <c r="C72" s="123" t="s">
        <v>170</v>
      </c>
      <c r="D72" s="424">
        <f t="shared" ref="D72:D99" si="4">SUM(E72:M72)</f>
        <v>778096.41</v>
      </c>
      <c r="E72" s="424">
        <f t="shared" si="2"/>
        <v>54392</v>
      </c>
      <c r="F72" s="425" t="s">
        <v>482</v>
      </c>
      <c r="G72" s="424">
        <f t="shared" ref="G72:I84" si="5">SUMIF($B$107:$B$766,$B72,G$107:G$766)</f>
        <v>364220.33</v>
      </c>
      <c r="H72" s="424">
        <f t="shared" si="5"/>
        <v>95307.95</v>
      </c>
      <c r="I72" s="424">
        <f t="shared" si="5"/>
        <v>156357.31</v>
      </c>
      <c r="J72" s="424">
        <f t="shared" si="3"/>
        <v>16468.43</v>
      </c>
      <c r="K72" s="424">
        <f t="shared" si="3"/>
        <v>75998.2</v>
      </c>
      <c r="L72" s="424">
        <f t="shared" si="3"/>
        <v>15352.19</v>
      </c>
      <c r="M72" s="424">
        <f t="shared" si="3"/>
        <v>0</v>
      </c>
    </row>
    <row r="73" spans="1:14" s="126" customFormat="1" ht="14.25" customHeight="1">
      <c r="A73" s="123"/>
      <c r="B73" s="122">
        <v>13</v>
      </c>
      <c r="C73" s="123" t="s">
        <v>171</v>
      </c>
      <c r="D73" s="424">
        <f t="shared" si="4"/>
        <v>1499878.54</v>
      </c>
      <c r="E73" s="424">
        <f t="shared" si="2"/>
        <v>166392</v>
      </c>
      <c r="F73" s="425" t="s">
        <v>482</v>
      </c>
      <c r="G73" s="424">
        <f t="shared" si="5"/>
        <v>45885.06</v>
      </c>
      <c r="H73" s="424">
        <f t="shared" si="5"/>
        <v>465321.38</v>
      </c>
      <c r="I73" s="424">
        <f t="shared" si="5"/>
        <v>-80842.990000000005</v>
      </c>
      <c r="J73" s="424">
        <f t="shared" si="3"/>
        <v>-15971.78</v>
      </c>
      <c r="K73" s="424">
        <f t="shared" si="3"/>
        <v>904443.27</v>
      </c>
      <c r="L73" s="424">
        <f t="shared" si="3"/>
        <v>14651.6</v>
      </c>
      <c r="M73" s="424">
        <f t="shared" si="3"/>
        <v>0</v>
      </c>
    </row>
    <row r="74" spans="1:14" s="126" customFormat="1" ht="14.25" customHeight="1">
      <c r="A74" s="123"/>
      <c r="B74" s="122">
        <v>14</v>
      </c>
      <c r="C74" s="123" t="s">
        <v>172</v>
      </c>
      <c r="D74" s="424">
        <f t="shared" si="4"/>
        <v>400091.32000000007</v>
      </c>
      <c r="E74" s="424">
        <f t="shared" si="2"/>
        <v>36590</v>
      </c>
      <c r="F74" s="425" t="s">
        <v>482</v>
      </c>
      <c r="G74" s="424">
        <f t="shared" si="5"/>
        <v>51129</v>
      </c>
      <c r="H74" s="424">
        <f t="shared" si="5"/>
        <v>208972.91</v>
      </c>
      <c r="I74" s="424">
        <f t="shared" si="5"/>
        <v>87228.95</v>
      </c>
      <c r="J74" s="424">
        <f t="shared" si="3"/>
        <v>2634.53</v>
      </c>
      <c r="K74" s="424">
        <f t="shared" si="3"/>
        <v>7907.64</v>
      </c>
      <c r="L74" s="424">
        <f t="shared" si="3"/>
        <v>5628.29</v>
      </c>
      <c r="M74" s="424">
        <f t="shared" si="3"/>
        <v>0</v>
      </c>
    </row>
    <row r="75" spans="1:14" s="126" customFormat="1" ht="14.25" customHeight="1">
      <c r="A75" s="123"/>
      <c r="B75" s="122">
        <v>15</v>
      </c>
      <c r="C75" s="95" t="s">
        <v>143</v>
      </c>
      <c r="D75" s="424">
        <f t="shared" si="4"/>
        <v>559791.12999999989</v>
      </c>
      <c r="E75" s="424">
        <f t="shared" si="2"/>
        <v>96094</v>
      </c>
      <c r="F75" s="425" t="s">
        <v>482</v>
      </c>
      <c r="G75" s="424">
        <f t="shared" si="5"/>
        <v>0</v>
      </c>
      <c r="H75" s="424">
        <f t="shared" si="5"/>
        <v>307558.21999999997</v>
      </c>
      <c r="I75" s="424">
        <f t="shared" si="5"/>
        <v>113335.03</v>
      </c>
      <c r="J75" s="424">
        <f t="shared" si="3"/>
        <v>9747.57</v>
      </c>
      <c r="K75" s="424">
        <f t="shared" si="3"/>
        <v>28098.34</v>
      </c>
      <c r="L75" s="424">
        <f t="shared" si="3"/>
        <v>4957.97</v>
      </c>
      <c r="M75" s="424">
        <f t="shared" si="3"/>
        <v>0</v>
      </c>
    </row>
    <row r="76" spans="1:14" s="126" customFormat="1" ht="14.25" customHeight="1">
      <c r="A76" s="123"/>
      <c r="B76" s="122">
        <v>16</v>
      </c>
      <c r="C76" s="95" t="s">
        <v>430</v>
      </c>
      <c r="D76" s="424">
        <f t="shared" si="4"/>
        <v>3482.7700000000004</v>
      </c>
      <c r="E76" s="424">
        <f t="shared" si="2"/>
        <v>261</v>
      </c>
      <c r="F76" s="425" t="s">
        <v>482</v>
      </c>
      <c r="G76" s="424">
        <f t="shared" si="5"/>
        <v>1966.46</v>
      </c>
      <c r="H76" s="424">
        <f t="shared" si="5"/>
        <v>0</v>
      </c>
      <c r="I76" s="424">
        <f t="shared" si="5"/>
        <v>568.05999999999995</v>
      </c>
      <c r="J76" s="424">
        <f t="shared" si="3"/>
        <v>184.57</v>
      </c>
      <c r="K76" s="424">
        <f t="shared" si="3"/>
        <v>31.17</v>
      </c>
      <c r="L76" s="424">
        <f t="shared" si="3"/>
        <v>471.51</v>
      </c>
      <c r="M76" s="424">
        <f t="shared" si="3"/>
        <v>0</v>
      </c>
    </row>
    <row r="77" spans="1:14" s="126" customFormat="1" ht="14.25" customHeight="1">
      <c r="A77" s="123"/>
      <c r="B77" s="122">
        <v>17</v>
      </c>
      <c r="C77" s="123" t="s">
        <v>176</v>
      </c>
      <c r="D77" s="424">
        <f t="shared" si="4"/>
        <v>217604.40000000002</v>
      </c>
      <c r="E77" s="424">
        <f t="shared" si="2"/>
        <v>17845</v>
      </c>
      <c r="F77" s="425" t="s">
        <v>482</v>
      </c>
      <c r="G77" s="424">
        <f t="shared" si="5"/>
        <v>4338.7299999999996</v>
      </c>
      <c r="H77" s="424">
        <f t="shared" si="5"/>
        <v>126011</v>
      </c>
      <c r="I77" s="424">
        <f t="shared" si="5"/>
        <v>46765.32</v>
      </c>
      <c r="J77" s="424">
        <f t="shared" si="3"/>
        <v>7783.11</v>
      </c>
      <c r="K77" s="424">
        <f t="shared" si="3"/>
        <v>11243.04</v>
      </c>
      <c r="L77" s="424">
        <f t="shared" si="3"/>
        <v>3618.2</v>
      </c>
      <c r="M77" s="424">
        <f t="shared" si="3"/>
        <v>0</v>
      </c>
    </row>
    <row r="78" spans="1:14" s="126" customFormat="1" ht="14.25" customHeight="1">
      <c r="B78" s="122">
        <v>20</v>
      </c>
      <c r="C78" s="123" t="s">
        <v>664</v>
      </c>
      <c r="D78" s="424">
        <f t="shared" si="4"/>
        <v>0</v>
      </c>
      <c r="E78" s="424">
        <f t="shared" si="2"/>
        <v>0</v>
      </c>
      <c r="F78" s="425" t="s">
        <v>482</v>
      </c>
      <c r="G78" s="424">
        <f t="shared" si="5"/>
        <v>0</v>
      </c>
      <c r="H78" s="424">
        <f t="shared" si="5"/>
        <v>0</v>
      </c>
      <c r="I78" s="424">
        <f t="shared" si="5"/>
        <v>0</v>
      </c>
      <c r="J78" s="424">
        <f t="shared" si="3"/>
        <v>0</v>
      </c>
      <c r="K78" s="424">
        <f t="shared" si="3"/>
        <v>0</v>
      </c>
      <c r="L78" s="424">
        <f t="shared" si="3"/>
        <v>0</v>
      </c>
      <c r="M78" s="424">
        <f t="shared" si="3"/>
        <v>0</v>
      </c>
    </row>
    <row r="79" spans="1:14" s="126" customFormat="1" ht="14.25" customHeight="1">
      <c r="A79" s="123"/>
      <c r="B79" s="122">
        <v>21</v>
      </c>
      <c r="C79" s="123" t="s">
        <v>175</v>
      </c>
      <c r="D79" s="424">
        <f t="shared" si="4"/>
        <v>2089327.87</v>
      </c>
      <c r="E79" s="424">
        <f t="shared" si="2"/>
        <v>88351</v>
      </c>
      <c r="F79" s="425" t="s">
        <v>482</v>
      </c>
      <c r="G79" s="424">
        <f t="shared" si="5"/>
        <v>5518.18</v>
      </c>
      <c r="H79" s="424">
        <f t="shared" si="5"/>
        <v>867453.20000000007</v>
      </c>
      <c r="I79" s="424">
        <f t="shared" si="5"/>
        <v>310099.62</v>
      </c>
      <c r="J79" s="424">
        <f t="shared" si="3"/>
        <v>66492.91</v>
      </c>
      <c r="K79" s="424">
        <f t="shared" si="3"/>
        <v>672727.96000000008</v>
      </c>
      <c r="L79" s="424">
        <f t="shared" si="3"/>
        <v>78684.999999999985</v>
      </c>
      <c r="M79" s="424">
        <f t="shared" si="3"/>
        <v>0</v>
      </c>
    </row>
    <row r="80" spans="1:14" s="126" customFormat="1" ht="14.25" customHeight="1">
      <c r="A80" s="123"/>
      <c r="B80" s="122">
        <v>22</v>
      </c>
      <c r="C80" s="123" t="s">
        <v>179</v>
      </c>
      <c r="D80" s="424">
        <f t="shared" si="4"/>
        <v>147973.68</v>
      </c>
      <c r="E80" s="424">
        <f t="shared" si="2"/>
        <v>13931</v>
      </c>
      <c r="F80" s="425" t="s">
        <v>482</v>
      </c>
      <c r="G80" s="424">
        <f t="shared" si="5"/>
        <v>60728.15</v>
      </c>
      <c r="H80" s="424">
        <f t="shared" si="5"/>
        <v>26336.5</v>
      </c>
      <c r="I80" s="424">
        <f t="shared" si="5"/>
        <v>30227.71</v>
      </c>
      <c r="J80" s="424">
        <f t="shared" si="3"/>
        <v>4304.55</v>
      </c>
      <c r="K80" s="424">
        <f t="shared" si="3"/>
        <v>7878.01</v>
      </c>
      <c r="L80" s="424">
        <f t="shared" si="3"/>
        <v>4567.76</v>
      </c>
      <c r="M80" s="424">
        <f t="shared" si="3"/>
        <v>0</v>
      </c>
    </row>
    <row r="81" spans="1:13" s="126" customFormat="1" ht="14.25" customHeight="1">
      <c r="A81" s="123"/>
      <c r="B81" s="122">
        <v>23</v>
      </c>
      <c r="C81" s="123" t="s">
        <v>180</v>
      </c>
      <c r="D81" s="424">
        <f t="shared" si="4"/>
        <v>2689.35</v>
      </c>
      <c r="E81" s="424">
        <f t="shared" si="2"/>
        <v>0</v>
      </c>
      <c r="F81" s="425" t="s">
        <v>482</v>
      </c>
      <c r="G81" s="424">
        <f t="shared" si="5"/>
        <v>0</v>
      </c>
      <c r="H81" s="424">
        <f t="shared" si="5"/>
        <v>0</v>
      </c>
      <c r="I81" s="424">
        <f t="shared" si="5"/>
        <v>0</v>
      </c>
      <c r="J81" s="424">
        <f t="shared" si="3"/>
        <v>0</v>
      </c>
      <c r="K81" s="424">
        <f t="shared" si="3"/>
        <v>0</v>
      </c>
      <c r="L81" s="424">
        <f t="shared" si="3"/>
        <v>0</v>
      </c>
      <c r="M81" s="424">
        <f t="shared" si="3"/>
        <v>2689.35</v>
      </c>
    </row>
    <row r="82" spans="1:13" s="126" customFormat="1" ht="14.25" customHeight="1">
      <c r="B82" s="122">
        <v>26</v>
      </c>
      <c r="C82" s="123" t="s">
        <v>665</v>
      </c>
      <c r="D82" s="424">
        <f t="shared" si="4"/>
        <v>0</v>
      </c>
      <c r="E82" s="424">
        <f t="shared" si="2"/>
        <v>0</v>
      </c>
      <c r="F82" s="425" t="s">
        <v>482</v>
      </c>
      <c r="G82" s="424">
        <f t="shared" si="5"/>
        <v>0</v>
      </c>
      <c r="H82" s="424">
        <f t="shared" si="5"/>
        <v>0</v>
      </c>
      <c r="I82" s="424">
        <f t="shared" si="5"/>
        <v>0</v>
      </c>
      <c r="J82" s="424">
        <f t="shared" si="3"/>
        <v>0</v>
      </c>
      <c r="K82" s="424">
        <f t="shared" si="3"/>
        <v>0</v>
      </c>
      <c r="L82" s="424">
        <f t="shared" si="3"/>
        <v>0</v>
      </c>
      <c r="M82" s="424">
        <f t="shared" si="3"/>
        <v>0</v>
      </c>
    </row>
    <row r="83" spans="1:13" s="126" customFormat="1" ht="14.25" customHeight="1">
      <c r="A83" s="123"/>
      <c r="B83" s="122">
        <v>27</v>
      </c>
      <c r="C83" s="123" t="s">
        <v>182</v>
      </c>
      <c r="D83" s="424">
        <f t="shared" si="4"/>
        <v>15018989.77</v>
      </c>
      <c r="E83" s="424">
        <f t="shared" si="2"/>
        <v>546385</v>
      </c>
      <c r="F83" s="425" t="s">
        <v>482</v>
      </c>
      <c r="G83" s="424">
        <f t="shared" si="5"/>
        <v>1189588.3999999999</v>
      </c>
      <c r="H83" s="424">
        <f t="shared" si="5"/>
        <v>7528483.0600000005</v>
      </c>
      <c r="I83" s="424">
        <f t="shared" si="5"/>
        <v>3263769.67</v>
      </c>
      <c r="J83" s="424">
        <f t="shared" si="3"/>
        <v>705372.94000000006</v>
      </c>
      <c r="K83" s="424">
        <f t="shared" si="3"/>
        <v>1239772.9300000002</v>
      </c>
      <c r="L83" s="424">
        <f t="shared" si="3"/>
        <v>225725.78</v>
      </c>
      <c r="M83" s="424">
        <f t="shared" si="3"/>
        <v>319891.99</v>
      </c>
    </row>
    <row r="84" spans="1:13" s="126" customFormat="1" ht="14.25" customHeight="1">
      <c r="B84" s="122">
        <v>41</v>
      </c>
      <c r="C84" s="123" t="s">
        <v>666</v>
      </c>
      <c r="D84" s="424">
        <f t="shared" si="4"/>
        <v>0</v>
      </c>
      <c r="E84" s="424">
        <f t="shared" si="2"/>
        <v>0</v>
      </c>
      <c r="F84" s="425" t="s">
        <v>482</v>
      </c>
      <c r="G84" s="424">
        <f t="shared" si="5"/>
        <v>0</v>
      </c>
      <c r="H84" s="424">
        <f t="shared" si="5"/>
        <v>0</v>
      </c>
      <c r="I84" s="424">
        <f t="shared" si="5"/>
        <v>0</v>
      </c>
      <c r="J84" s="424">
        <f t="shared" si="3"/>
        <v>0</v>
      </c>
      <c r="K84" s="424">
        <f t="shared" si="3"/>
        <v>0</v>
      </c>
      <c r="L84" s="424">
        <f t="shared" si="3"/>
        <v>0</v>
      </c>
      <c r="M84" s="424">
        <f t="shared" si="3"/>
        <v>0</v>
      </c>
    </row>
    <row r="85" spans="1:13" s="126" customFormat="1" ht="14.25" customHeight="1">
      <c r="B85" s="122">
        <v>42</v>
      </c>
      <c r="C85" s="123" t="s">
        <v>667</v>
      </c>
      <c r="D85" s="424">
        <f t="shared" si="4"/>
        <v>0</v>
      </c>
      <c r="E85" s="424">
        <f t="shared" si="2"/>
        <v>0</v>
      </c>
      <c r="F85" s="425" t="s">
        <v>482</v>
      </c>
      <c r="G85" s="425" t="s">
        <v>482</v>
      </c>
      <c r="H85" s="425" t="s">
        <v>482</v>
      </c>
      <c r="I85" s="425" t="s">
        <v>482</v>
      </c>
      <c r="J85" s="424">
        <f t="shared" ref="J85:K95" si="6">SUMIF($B$107:$B$766,$B85,J$107:J$766)</f>
        <v>0</v>
      </c>
      <c r="K85" s="424">
        <f t="shared" si="6"/>
        <v>0</v>
      </c>
      <c r="L85" s="425" t="s">
        <v>482</v>
      </c>
      <c r="M85" s="425" t="s">
        <v>482</v>
      </c>
    </row>
    <row r="86" spans="1:13" s="126" customFormat="1" ht="14.25" customHeight="1">
      <c r="B86" s="122">
        <v>44</v>
      </c>
      <c r="C86" s="123" t="s">
        <v>668</v>
      </c>
      <c r="D86" s="424">
        <f t="shared" si="4"/>
        <v>0</v>
      </c>
      <c r="E86" s="424">
        <f t="shared" si="2"/>
        <v>0</v>
      </c>
      <c r="F86" s="425" t="s">
        <v>482</v>
      </c>
      <c r="G86" s="425" t="s">
        <v>482</v>
      </c>
      <c r="H86" s="424">
        <f t="shared" ref="H86:I95" si="7">SUMIF($B$107:$B$766,$B86,H$107:H$766)</f>
        <v>0</v>
      </c>
      <c r="I86" s="424">
        <f t="shared" si="7"/>
        <v>0</v>
      </c>
      <c r="J86" s="424">
        <f t="shared" si="6"/>
        <v>0</v>
      </c>
      <c r="K86" s="424">
        <f t="shared" si="6"/>
        <v>0</v>
      </c>
      <c r="L86" s="424">
        <f t="shared" ref="L86:M95" si="8">SUMIF($B$107:$B$766,$B86,L$107:L$766)</f>
        <v>0</v>
      </c>
      <c r="M86" s="424">
        <f t="shared" si="8"/>
        <v>0</v>
      </c>
    </row>
    <row r="87" spans="1:13" s="126" customFormat="1" ht="14.25" customHeight="1">
      <c r="A87" s="123"/>
      <c r="B87" s="122">
        <v>51</v>
      </c>
      <c r="C87" s="95" t="s">
        <v>432</v>
      </c>
      <c r="D87" s="424">
        <f t="shared" si="4"/>
        <v>0</v>
      </c>
      <c r="E87" s="424">
        <f t="shared" si="2"/>
        <v>0</v>
      </c>
      <c r="F87" s="425" t="s">
        <v>482</v>
      </c>
      <c r="G87" s="424">
        <f t="shared" ref="G87:G95" si="9">SUMIF($B$107:$B$766,$B87,G$107:G$766)</f>
        <v>0</v>
      </c>
      <c r="H87" s="424">
        <f t="shared" si="7"/>
        <v>0</v>
      </c>
      <c r="I87" s="424">
        <f t="shared" si="7"/>
        <v>0</v>
      </c>
      <c r="J87" s="424">
        <f t="shared" si="6"/>
        <v>0</v>
      </c>
      <c r="K87" s="424">
        <f t="shared" si="6"/>
        <v>0</v>
      </c>
      <c r="L87" s="424">
        <f t="shared" si="8"/>
        <v>0</v>
      </c>
      <c r="M87" s="424">
        <f t="shared" si="8"/>
        <v>0</v>
      </c>
    </row>
    <row r="88" spans="1:13" s="126" customFormat="1" ht="14.25" customHeight="1">
      <c r="A88" s="123"/>
      <c r="B88" s="122">
        <v>52</v>
      </c>
      <c r="C88" s="123" t="s">
        <v>184</v>
      </c>
      <c r="D88" s="424">
        <f t="shared" si="4"/>
        <v>434826.94</v>
      </c>
      <c r="E88" s="424">
        <f t="shared" si="2"/>
        <v>11279</v>
      </c>
      <c r="F88" s="425" t="s">
        <v>482</v>
      </c>
      <c r="G88" s="424">
        <f t="shared" si="9"/>
        <v>0</v>
      </c>
      <c r="H88" s="424">
        <f t="shared" si="7"/>
        <v>240632.46</v>
      </c>
      <c r="I88" s="424">
        <f t="shared" si="7"/>
        <v>64756.56</v>
      </c>
      <c r="J88" s="424">
        <f t="shared" si="6"/>
        <v>39152.46</v>
      </c>
      <c r="K88" s="424">
        <f t="shared" si="6"/>
        <v>70288.61</v>
      </c>
      <c r="L88" s="424">
        <f t="shared" si="8"/>
        <v>8717.85</v>
      </c>
      <c r="M88" s="424">
        <f t="shared" si="8"/>
        <v>0</v>
      </c>
    </row>
    <row r="89" spans="1:13" s="126" customFormat="1" ht="14.25" customHeight="1">
      <c r="A89" s="123"/>
      <c r="B89" s="122">
        <v>53</v>
      </c>
      <c r="C89" s="123" t="s">
        <v>185</v>
      </c>
      <c r="D89" s="424">
        <f t="shared" si="4"/>
        <v>0</v>
      </c>
      <c r="E89" s="424">
        <f t="shared" si="2"/>
        <v>0</v>
      </c>
      <c r="F89" s="425" t="s">
        <v>482</v>
      </c>
      <c r="G89" s="424">
        <f t="shared" si="9"/>
        <v>0</v>
      </c>
      <c r="H89" s="424">
        <f t="shared" si="7"/>
        <v>0</v>
      </c>
      <c r="I89" s="424">
        <f t="shared" si="7"/>
        <v>0</v>
      </c>
      <c r="J89" s="424">
        <f t="shared" si="6"/>
        <v>0</v>
      </c>
      <c r="K89" s="424">
        <f t="shared" si="6"/>
        <v>0</v>
      </c>
      <c r="L89" s="424">
        <f t="shared" si="8"/>
        <v>0</v>
      </c>
      <c r="M89" s="424">
        <f t="shared" si="8"/>
        <v>0</v>
      </c>
    </row>
    <row r="90" spans="1:13" s="126" customFormat="1" ht="14.25" customHeight="1">
      <c r="A90" s="123"/>
      <c r="B90" s="122">
        <v>56</v>
      </c>
      <c r="C90" s="123" t="s">
        <v>108</v>
      </c>
      <c r="D90" s="424">
        <f t="shared" si="4"/>
        <v>0</v>
      </c>
      <c r="E90" s="424">
        <f t="shared" si="2"/>
        <v>0</v>
      </c>
      <c r="F90" s="425" t="s">
        <v>482</v>
      </c>
      <c r="G90" s="424">
        <f t="shared" si="9"/>
        <v>0</v>
      </c>
      <c r="H90" s="424">
        <f t="shared" si="7"/>
        <v>0</v>
      </c>
      <c r="I90" s="424">
        <f t="shared" si="7"/>
        <v>0</v>
      </c>
      <c r="J90" s="424">
        <f t="shared" si="6"/>
        <v>0</v>
      </c>
      <c r="K90" s="424">
        <f t="shared" si="6"/>
        <v>0</v>
      </c>
      <c r="L90" s="424">
        <f t="shared" si="8"/>
        <v>0</v>
      </c>
      <c r="M90" s="424">
        <f t="shared" si="8"/>
        <v>0</v>
      </c>
    </row>
    <row r="91" spans="1:13" s="126" customFormat="1" ht="14.25" customHeight="1">
      <c r="A91" s="123"/>
      <c r="B91" s="122">
        <v>59</v>
      </c>
      <c r="C91" s="123" t="s">
        <v>483</v>
      </c>
      <c r="D91" s="424">
        <f t="shared" si="4"/>
        <v>0</v>
      </c>
      <c r="E91" s="424">
        <f t="shared" si="2"/>
        <v>0</v>
      </c>
      <c r="F91" s="424">
        <f>SUMIF($B$107:$B$766,$B91,F$107:F$766)</f>
        <v>0</v>
      </c>
      <c r="G91" s="424">
        <f t="shared" si="9"/>
        <v>0</v>
      </c>
      <c r="H91" s="424">
        <f t="shared" si="7"/>
        <v>0</v>
      </c>
      <c r="I91" s="424">
        <f t="shared" si="7"/>
        <v>0</v>
      </c>
      <c r="J91" s="424">
        <f t="shared" si="6"/>
        <v>0</v>
      </c>
      <c r="K91" s="424">
        <f t="shared" si="6"/>
        <v>0</v>
      </c>
      <c r="L91" s="424">
        <f t="shared" si="8"/>
        <v>0</v>
      </c>
      <c r="M91" s="424">
        <f t="shared" si="8"/>
        <v>0</v>
      </c>
    </row>
    <row r="92" spans="1:13" s="126" customFormat="1" ht="14.25" customHeight="1">
      <c r="A92" s="123"/>
      <c r="B92" s="122">
        <v>60</v>
      </c>
      <c r="C92" s="123" t="s">
        <v>190</v>
      </c>
      <c r="D92" s="424">
        <f t="shared" si="4"/>
        <v>2011832.5200000003</v>
      </c>
      <c r="E92" s="424">
        <f t="shared" si="2"/>
        <v>195362</v>
      </c>
      <c r="F92" s="425" t="s">
        <v>482</v>
      </c>
      <c r="G92" s="424">
        <f t="shared" si="9"/>
        <v>28627.760000000002</v>
      </c>
      <c r="H92" s="424">
        <f t="shared" si="7"/>
        <v>836628.78</v>
      </c>
      <c r="I92" s="424">
        <f t="shared" si="7"/>
        <v>360087.81</v>
      </c>
      <c r="J92" s="424">
        <f t="shared" si="6"/>
        <v>146048.41999999998</v>
      </c>
      <c r="K92" s="424">
        <f t="shared" si="6"/>
        <v>365082.29000000004</v>
      </c>
      <c r="L92" s="424">
        <f t="shared" si="8"/>
        <v>23198.37</v>
      </c>
      <c r="M92" s="424">
        <f t="shared" si="8"/>
        <v>56797.09</v>
      </c>
    </row>
    <row r="93" spans="1:13" s="126" customFormat="1" ht="14.25" customHeight="1">
      <c r="A93" s="123"/>
      <c r="B93" s="122">
        <v>72</v>
      </c>
      <c r="C93" s="123" t="s">
        <v>663</v>
      </c>
      <c r="D93" s="424">
        <f t="shared" si="4"/>
        <v>0</v>
      </c>
      <c r="E93" s="424">
        <f t="shared" si="2"/>
        <v>0</v>
      </c>
      <c r="F93" s="424">
        <f>SUMIF($B$107:$B$766,$B93,F$107:F$766)</f>
        <v>0</v>
      </c>
      <c r="G93" s="424">
        <f t="shared" si="9"/>
        <v>0</v>
      </c>
      <c r="H93" s="424">
        <f t="shared" si="7"/>
        <v>0</v>
      </c>
      <c r="I93" s="424">
        <f t="shared" si="7"/>
        <v>0</v>
      </c>
      <c r="J93" s="424">
        <f t="shared" si="6"/>
        <v>0</v>
      </c>
      <c r="K93" s="424">
        <f t="shared" si="6"/>
        <v>0</v>
      </c>
      <c r="L93" s="424">
        <f t="shared" si="8"/>
        <v>0</v>
      </c>
      <c r="M93" s="424">
        <f t="shared" si="8"/>
        <v>0</v>
      </c>
    </row>
    <row r="94" spans="1:13" s="126" customFormat="1" ht="14.25" customHeight="1">
      <c r="A94" s="123"/>
      <c r="B94" s="122">
        <v>73</v>
      </c>
      <c r="C94" s="123" t="s">
        <v>109</v>
      </c>
      <c r="D94" s="424">
        <f t="shared" si="4"/>
        <v>0</v>
      </c>
      <c r="E94" s="424">
        <f t="shared" si="2"/>
        <v>0</v>
      </c>
      <c r="F94" s="424">
        <f>SUMIF($B$107:$B$766,$B94,F$107:F$766)</f>
        <v>0</v>
      </c>
      <c r="G94" s="424">
        <f t="shared" si="9"/>
        <v>0</v>
      </c>
      <c r="H94" s="424">
        <f t="shared" si="7"/>
        <v>0</v>
      </c>
      <c r="I94" s="424">
        <f t="shared" si="7"/>
        <v>0</v>
      </c>
      <c r="J94" s="424">
        <f t="shared" si="6"/>
        <v>0</v>
      </c>
      <c r="K94" s="424">
        <f t="shared" si="6"/>
        <v>0</v>
      </c>
      <c r="L94" s="424">
        <f t="shared" si="8"/>
        <v>0</v>
      </c>
      <c r="M94" s="424">
        <f t="shared" si="8"/>
        <v>0</v>
      </c>
    </row>
    <row r="95" spans="1:13" s="126" customFormat="1" ht="14.25" customHeight="1">
      <c r="A95" s="123"/>
      <c r="B95" s="122">
        <v>75</v>
      </c>
      <c r="C95" s="123" t="s">
        <v>122</v>
      </c>
      <c r="D95" s="424">
        <f t="shared" si="4"/>
        <v>0</v>
      </c>
      <c r="E95" s="424">
        <f t="shared" si="2"/>
        <v>0</v>
      </c>
      <c r="F95" s="424">
        <f>SUMIF($B$107:$B$766,$B95,F$107:F$766)</f>
        <v>0</v>
      </c>
      <c r="G95" s="424">
        <f t="shared" si="9"/>
        <v>0</v>
      </c>
      <c r="H95" s="424">
        <f t="shared" si="7"/>
        <v>0</v>
      </c>
      <c r="I95" s="424">
        <f t="shared" si="7"/>
        <v>0</v>
      </c>
      <c r="J95" s="424">
        <f t="shared" si="6"/>
        <v>0</v>
      </c>
      <c r="K95" s="424">
        <f t="shared" si="6"/>
        <v>0</v>
      </c>
      <c r="L95" s="424">
        <f t="shared" si="8"/>
        <v>0</v>
      </c>
      <c r="M95" s="424">
        <f t="shared" si="8"/>
        <v>0</v>
      </c>
    </row>
    <row r="96" spans="1:13" s="126" customFormat="1" ht="14.25" customHeight="1">
      <c r="A96" s="123"/>
      <c r="B96" s="122">
        <v>83</v>
      </c>
      <c r="C96" s="123" t="s">
        <v>124</v>
      </c>
      <c r="D96" s="424">
        <f t="shared" si="4"/>
        <v>204200</v>
      </c>
      <c r="E96" s="424">
        <f t="shared" si="2"/>
        <v>0</v>
      </c>
      <c r="F96" s="425" t="s">
        <v>482</v>
      </c>
      <c r="G96" s="425" t="s">
        <v>482</v>
      </c>
      <c r="H96" s="425" t="s">
        <v>482</v>
      </c>
      <c r="I96" s="425" t="s">
        <v>482</v>
      </c>
      <c r="J96" s="425" t="s">
        <v>482</v>
      </c>
      <c r="K96" s="424">
        <f>SUMIF($B$107:$B$766,$B96,K$107:K$766)</f>
        <v>204200</v>
      </c>
      <c r="L96" s="425" t="s">
        <v>482</v>
      </c>
      <c r="M96" s="425" t="s">
        <v>482</v>
      </c>
    </row>
    <row r="97" spans="1:13" s="126" customFormat="1" ht="12.75">
      <c r="A97" s="123"/>
      <c r="B97" s="122">
        <v>84</v>
      </c>
      <c r="C97" s="123" t="s">
        <v>126</v>
      </c>
      <c r="D97" s="424">
        <f t="shared" si="4"/>
        <v>0</v>
      </c>
      <c r="E97" s="424">
        <f t="shared" si="2"/>
        <v>0</v>
      </c>
      <c r="F97" s="425" t="s">
        <v>482</v>
      </c>
      <c r="G97" s="425" t="s">
        <v>482</v>
      </c>
      <c r="H97" s="425" t="s">
        <v>482</v>
      </c>
      <c r="I97" s="425" t="s">
        <v>482</v>
      </c>
      <c r="J97" s="425" t="s">
        <v>482</v>
      </c>
      <c r="K97" s="424">
        <f>SUMIF($B$107:$B$766,$B97,K$107:K$766)</f>
        <v>0</v>
      </c>
      <c r="L97" s="425" t="s">
        <v>482</v>
      </c>
      <c r="M97" s="425" t="s">
        <v>482</v>
      </c>
    </row>
    <row r="98" spans="1:13" s="126" customFormat="1" ht="12.75">
      <c r="A98" s="123"/>
      <c r="B98" s="122">
        <v>89</v>
      </c>
      <c r="C98" s="123" t="s">
        <v>540</v>
      </c>
      <c r="D98" s="424">
        <f t="shared" si="4"/>
        <v>486449.66</v>
      </c>
      <c r="E98" s="424">
        <f t="shared" si="2"/>
        <v>0</v>
      </c>
      <c r="F98" s="424">
        <f>SUMIF($B$107:$B$766,$B98,F$107:F$766)</f>
        <v>0</v>
      </c>
      <c r="G98" s="425" t="s">
        <v>482</v>
      </c>
      <c r="H98" s="425" t="s">
        <v>482</v>
      </c>
      <c r="I98" s="425" t="s">
        <v>482</v>
      </c>
      <c r="J98" s="425" t="s">
        <v>482</v>
      </c>
      <c r="K98" s="425" t="s">
        <v>482</v>
      </c>
      <c r="L98" s="425" t="s">
        <v>482</v>
      </c>
      <c r="M98" s="424">
        <f>SUMIF($B$107:$B$766,$B98,M$107:M$766)</f>
        <v>486449.66</v>
      </c>
    </row>
    <row r="99" spans="1:13" s="126" customFormat="1" ht="12.75">
      <c r="A99" s="123"/>
      <c r="B99" s="122">
        <v>98</v>
      </c>
      <c r="C99" s="123" t="s">
        <v>127</v>
      </c>
      <c r="D99" s="424">
        <f t="shared" si="4"/>
        <v>13907034.209999999</v>
      </c>
      <c r="E99" s="424">
        <f t="shared" si="2"/>
        <v>849924</v>
      </c>
      <c r="F99" s="424">
        <f>SUMIF($B$107:$B$766,$B99,F$107:F$766)</f>
        <v>0</v>
      </c>
      <c r="G99" s="424">
        <f t="shared" ref="G99:L99" si="10">SUMIF($B$107:$B$766,$B99,G$107:G$766)</f>
        <v>697194.2</v>
      </c>
      <c r="H99" s="424">
        <f t="shared" si="10"/>
        <v>5640708.8899999997</v>
      </c>
      <c r="I99" s="424">
        <f t="shared" si="10"/>
        <v>2219558.91</v>
      </c>
      <c r="J99" s="424">
        <f t="shared" si="10"/>
        <v>532063.44999999995</v>
      </c>
      <c r="K99" s="424">
        <f t="shared" si="10"/>
        <v>4016204.59</v>
      </c>
      <c r="L99" s="424">
        <f t="shared" si="10"/>
        <v>183014.26</v>
      </c>
      <c r="M99" s="424">
        <f>SUMIF($B$107:$B$766,$B99,M$107:M$766)</f>
        <v>-231634.08999999997</v>
      </c>
    </row>
    <row r="100" spans="1:13" s="126" customFormat="1" ht="15">
      <c r="A100" s="123"/>
      <c r="B100" s="122">
        <v>99</v>
      </c>
      <c r="C100" s="123" t="s">
        <v>437</v>
      </c>
      <c r="D100" s="426">
        <f>SUM(E100:M100)</f>
        <v>-2077514</v>
      </c>
      <c r="E100" s="426">
        <f t="shared" si="2"/>
        <v>-20166</v>
      </c>
      <c r="F100" s="426">
        <f>F118+F134+F148+F163+F191+F206+F221+F235+F263+F291+F305+F319+F333+F347+F361+F375+F395+F409+F423+F437+F451+F492+F506+F588+F600+F614+F626+F638+F654+F666+F681+F693+F705+F717+F729+F741+F766+F755</f>
        <v>-2057348</v>
      </c>
      <c r="G100" s="427" t="s">
        <v>482</v>
      </c>
      <c r="H100" s="427" t="s">
        <v>482</v>
      </c>
      <c r="I100" s="427" t="s">
        <v>482</v>
      </c>
      <c r="J100" s="427" t="s">
        <v>482</v>
      </c>
      <c r="K100" s="427" t="s">
        <v>482</v>
      </c>
      <c r="L100" s="427" t="s">
        <v>482</v>
      </c>
      <c r="M100" s="427" t="s">
        <v>482</v>
      </c>
    </row>
    <row r="101" spans="1:13" s="130" customFormat="1" ht="15">
      <c r="A101" s="123"/>
      <c r="B101" s="128"/>
      <c r="C101" s="128" t="s">
        <v>484</v>
      </c>
      <c r="D101" s="428">
        <f>SUM(D71:D100)</f>
        <v>35744214.059999995</v>
      </c>
      <c r="E101" s="428">
        <f>SUM(E71:E100)</f>
        <v>2057348</v>
      </c>
      <c r="F101" s="428">
        <f>SUM(F71:F100)</f>
        <v>-2057348</v>
      </c>
      <c r="G101" s="428">
        <f>SUM(G71:G100)</f>
        <v>2449196.27</v>
      </c>
      <c r="H101" s="428">
        <f t="shared" ref="H101:M101" si="11">SUM(H71:H100)</f>
        <v>16343414.350000001</v>
      </c>
      <c r="I101" s="428">
        <f t="shared" si="11"/>
        <v>6571911.96</v>
      </c>
      <c r="J101" s="428">
        <f t="shared" si="11"/>
        <v>1526317.0999999999</v>
      </c>
      <c r="K101" s="428">
        <f t="shared" si="11"/>
        <v>7621346.3599999994</v>
      </c>
      <c r="L101" s="428">
        <f t="shared" si="11"/>
        <v>597834.02</v>
      </c>
      <c r="M101" s="428">
        <f t="shared" si="11"/>
        <v>634193.99999999988</v>
      </c>
    </row>
    <row r="102" spans="1:13" s="126" customFormat="1" ht="12.75">
      <c r="A102" s="112"/>
      <c r="B102" s="131"/>
      <c r="C102" s="131"/>
      <c r="D102" s="123"/>
      <c r="E102" s="123"/>
      <c r="F102" s="123"/>
      <c r="G102" s="123"/>
      <c r="H102" s="123"/>
      <c r="I102" s="123"/>
      <c r="J102" s="123"/>
      <c r="K102" s="123"/>
      <c r="L102" s="123"/>
      <c r="M102" s="123"/>
    </row>
    <row r="103" spans="1:13" s="126" customFormat="1" ht="12.75">
      <c r="A103" s="123"/>
      <c r="B103" s="112" t="s">
        <v>485</v>
      </c>
      <c r="I103" s="132" t="s">
        <v>439</v>
      </c>
    </row>
    <row r="104" spans="1:13" s="126" customFormat="1" ht="12.75">
      <c r="B104" s="131"/>
      <c r="C104" s="123"/>
      <c r="D104" s="123"/>
      <c r="E104" s="133" t="s">
        <v>466</v>
      </c>
      <c r="F104" s="133" t="s">
        <v>467</v>
      </c>
      <c r="G104" s="133" t="s">
        <v>468</v>
      </c>
      <c r="H104" s="133" t="s">
        <v>469</v>
      </c>
      <c r="I104" s="133" t="s">
        <v>470</v>
      </c>
      <c r="J104" s="119" t="s">
        <v>471</v>
      </c>
      <c r="K104" s="119" t="s">
        <v>472</v>
      </c>
      <c r="L104" s="123"/>
      <c r="M104" s="133" t="s">
        <v>473</v>
      </c>
    </row>
    <row r="105" spans="1:13" s="126" customFormat="1" ht="12.75">
      <c r="B105" s="131"/>
      <c r="C105" s="133" t="s">
        <v>474</v>
      </c>
      <c r="D105" s="133" t="s">
        <v>475</v>
      </c>
      <c r="E105" s="133" t="s">
        <v>476</v>
      </c>
      <c r="F105" s="133" t="s">
        <v>476</v>
      </c>
      <c r="G105" s="133" t="s">
        <v>477</v>
      </c>
      <c r="H105" s="133" t="s">
        <v>477</v>
      </c>
      <c r="I105" s="133" t="s">
        <v>478</v>
      </c>
      <c r="J105" s="119" t="s">
        <v>479</v>
      </c>
      <c r="K105" s="133" t="s">
        <v>480</v>
      </c>
      <c r="L105" s="133" t="s">
        <v>452</v>
      </c>
      <c r="M105" s="133" t="s">
        <v>481</v>
      </c>
    </row>
    <row r="106" spans="1:13" s="126" customFormat="1" ht="12.75">
      <c r="B106" s="131"/>
      <c r="C106" s="123"/>
      <c r="D106" s="123"/>
      <c r="E106" s="133" t="str">
        <f>"(0)"</f>
        <v>(0)</v>
      </c>
      <c r="F106" s="133" t="str">
        <f>"(1)"</f>
        <v>(1)</v>
      </c>
      <c r="G106" s="133" t="str">
        <f>"(2)"</f>
        <v>(2)</v>
      </c>
      <c r="H106" s="133" t="str">
        <f>"(3)"</f>
        <v>(3)</v>
      </c>
      <c r="I106" s="133" t="str">
        <f>"(4)"</f>
        <v>(4)</v>
      </c>
      <c r="J106" s="133" t="str">
        <f>"(5)"</f>
        <v>(5)</v>
      </c>
      <c r="K106" s="133" t="str">
        <f>"(7)"</f>
        <v>(7)</v>
      </c>
      <c r="L106" s="133" t="str">
        <f>"(8)"</f>
        <v>(8)</v>
      </c>
      <c r="M106" s="133" t="str">
        <f>"(9)"</f>
        <v>(9)</v>
      </c>
    </row>
    <row r="107" spans="1:13" s="126" customFormat="1" ht="12.75">
      <c r="B107" s="122">
        <v>11</v>
      </c>
      <c r="C107" s="123" t="s">
        <v>169</v>
      </c>
      <c r="D107" s="124">
        <f t="shared" ref="D107:D117" si="12">SUM(E107:M107)</f>
        <v>59459.490000000005</v>
      </c>
      <c r="E107" s="134">
        <v>708</v>
      </c>
      <c r="F107" s="125" t="s">
        <v>482</v>
      </c>
      <c r="G107" s="125" t="s">
        <v>482</v>
      </c>
      <c r="H107" s="125" t="s">
        <v>482</v>
      </c>
      <c r="I107" s="125" t="s">
        <v>482</v>
      </c>
      <c r="J107" s="135">
        <v>12035.94</v>
      </c>
      <c r="K107" s="135">
        <v>17470.310000000001</v>
      </c>
      <c r="L107" s="135">
        <v>29245.24</v>
      </c>
      <c r="M107" s="135"/>
    </row>
    <row r="108" spans="1:13" s="126" customFormat="1" ht="12.75">
      <c r="B108" s="122">
        <v>12</v>
      </c>
      <c r="C108" s="123" t="s">
        <v>170</v>
      </c>
      <c r="D108" s="124">
        <f t="shared" si="12"/>
        <v>778096.41</v>
      </c>
      <c r="E108" s="134">
        <v>54392</v>
      </c>
      <c r="F108" s="125" t="s">
        <v>482</v>
      </c>
      <c r="G108" s="135">
        <v>364220.33</v>
      </c>
      <c r="H108" s="134">
        <v>95307.95</v>
      </c>
      <c r="I108" s="135">
        <v>156357.31</v>
      </c>
      <c r="J108" s="135">
        <v>16468.43</v>
      </c>
      <c r="K108" s="135">
        <v>75998.2</v>
      </c>
      <c r="L108" s="135">
        <v>15352.19</v>
      </c>
      <c r="M108" s="135"/>
    </row>
    <row r="109" spans="1:13" s="126" customFormat="1" ht="12.75">
      <c r="B109" s="122">
        <v>13</v>
      </c>
      <c r="C109" s="123" t="s">
        <v>171</v>
      </c>
      <c r="D109" s="124">
        <f t="shared" si="12"/>
        <v>1499878.54</v>
      </c>
      <c r="E109" s="134">
        <v>166392</v>
      </c>
      <c r="F109" s="125" t="s">
        <v>482</v>
      </c>
      <c r="G109" s="135">
        <v>45885.06</v>
      </c>
      <c r="H109" s="134">
        <v>465321.38</v>
      </c>
      <c r="I109" s="135">
        <v>-80842.990000000005</v>
      </c>
      <c r="J109" s="135">
        <v>-15971.78</v>
      </c>
      <c r="K109" s="135">
        <v>904443.27</v>
      </c>
      <c r="L109" s="135">
        <v>14651.6</v>
      </c>
      <c r="M109" s="135"/>
    </row>
    <row r="110" spans="1:13" s="126" customFormat="1" ht="12.75">
      <c r="B110" s="122">
        <v>14</v>
      </c>
      <c r="C110" s="123" t="s">
        <v>172</v>
      </c>
      <c r="D110" s="124">
        <f t="shared" si="12"/>
        <v>400091.32000000007</v>
      </c>
      <c r="E110" s="134">
        <v>36590</v>
      </c>
      <c r="F110" s="125" t="s">
        <v>482</v>
      </c>
      <c r="G110" s="135">
        <v>51129</v>
      </c>
      <c r="H110" s="134">
        <v>208972.91</v>
      </c>
      <c r="I110" s="135">
        <v>87228.95</v>
      </c>
      <c r="J110" s="135">
        <v>2634.53</v>
      </c>
      <c r="K110" s="135">
        <v>7907.64</v>
      </c>
      <c r="L110" s="135">
        <v>5628.29</v>
      </c>
      <c r="M110" s="135"/>
    </row>
    <row r="111" spans="1:13" s="126" customFormat="1" ht="12.75">
      <c r="B111" s="122">
        <v>15</v>
      </c>
      <c r="C111" s="123" t="s">
        <v>143</v>
      </c>
      <c r="D111" s="124">
        <f t="shared" si="12"/>
        <v>559791.12999999989</v>
      </c>
      <c r="E111" s="134">
        <v>96094</v>
      </c>
      <c r="F111" s="125" t="s">
        <v>482</v>
      </c>
      <c r="G111" s="135"/>
      <c r="H111" s="134">
        <v>307558.21999999997</v>
      </c>
      <c r="I111" s="135">
        <v>113335.03</v>
      </c>
      <c r="J111" s="135">
        <v>9747.57</v>
      </c>
      <c r="K111" s="135">
        <v>28098.34</v>
      </c>
      <c r="L111" s="135">
        <v>4957.97</v>
      </c>
      <c r="M111" s="135"/>
    </row>
    <row r="112" spans="1:13" s="126" customFormat="1" ht="12.75">
      <c r="B112" s="122">
        <v>16</v>
      </c>
      <c r="C112" s="123" t="s">
        <v>174</v>
      </c>
      <c r="D112" s="124">
        <f t="shared" si="12"/>
        <v>3482.7700000000004</v>
      </c>
      <c r="E112" s="134">
        <v>261</v>
      </c>
      <c r="F112" s="125" t="s">
        <v>482</v>
      </c>
      <c r="G112" s="135">
        <v>1966.46</v>
      </c>
      <c r="H112" s="134"/>
      <c r="I112" s="135">
        <v>568.05999999999995</v>
      </c>
      <c r="J112" s="135">
        <v>184.57</v>
      </c>
      <c r="K112" s="135">
        <v>31.17</v>
      </c>
      <c r="L112" s="135">
        <v>471.51</v>
      </c>
      <c r="M112" s="135"/>
    </row>
    <row r="113" spans="1:13" s="126" customFormat="1" ht="12.75">
      <c r="B113" s="122">
        <v>17</v>
      </c>
      <c r="C113" s="123" t="s">
        <v>176</v>
      </c>
      <c r="D113" s="124">
        <f t="shared" si="12"/>
        <v>217604.40000000002</v>
      </c>
      <c r="E113" s="134">
        <v>17845</v>
      </c>
      <c r="F113" s="125" t="s">
        <v>482</v>
      </c>
      <c r="G113" s="135">
        <v>4338.7299999999996</v>
      </c>
      <c r="H113" s="134">
        <v>126011</v>
      </c>
      <c r="I113" s="135">
        <v>46765.32</v>
      </c>
      <c r="J113" s="135">
        <v>7783.11</v>
      </c>
      <c r="K113" s="135">
        <v>11243.04</v>
      </c>
      <c r="L113" s="135">
        <v>3618.2</v>
      </c>
      <c r="M113" s="135"/>
    </row>
    <row r="114" spans="1:13" s="126" customFormat="1" ht="12.75">
      <c r="B114" s="122">
        <v>22</v>
      </c>
      <c r="C114" s="123" t="s">
        <v>179</v>
      </c>
      <c r="D114" s="124">
        <f t="shared" si="12"/>
        <v>147973.68</v>
      </c>
      <c r="E114" s="134">
        <v>13931</v>
      </c>
      <c r="F114" s="125" t="s">
        <v>482</v>
      </c>
      <c r="G114" s="135">
        <v>60728.15</v>
      </c>
      <c r="H114" s="134">
        <v>26336.5</v>
      </c>
      <c r="I114" s="135">
        <v>30227.71</v>
      </c>
      <c r="J114" s="135">
        <v>4304.55</v>
      </c>
      <c r="K114" s="135">
        <v>7878.01</v>
      </c>
      <c r="L114" s="135">
        <v>4567.76</v>
      </c>
      <c r="M114" s="135"/>
    </row>
    <row r="115" spans="1:13" s="126" customFormat="1" ht="12.75">
      <c r="B115" s="122">
        <v>23</v>
      </c>
      <c r="C115" s="123" t="s">
        <v>180</v>
      </c>
      <c r="D115" s="124">
        <f t="shared" si="12"/>
        <v>2689.35</v>
      </c>
      <c r="E115" s="134"/>
      <c r="F115" s="125" t="s">
        <v>482</v>
      </c>
      <c r="G115" s="135"/>
      <c r="H115" s="134"/>
      <c r="I115" s="135"/>
      <c r="J115" s="135"/>
      <c r="K115" s="135"/>
      <c r="L115" s="135"/>
      <c r="M115" s="135">
        <v>2689.35</v>
      </c>
    </row>
    <row r="116" spans="1:13" s="126" customFormat="1" ht="12.75">
      <c r="B116" s="122">
        <v>89</v>
      </c>
      <c r="C116" s="123" t="s">
        <v>540</v>
      </c>
      <c r="D116" s="124">
        <f t="shared" si="12"/>
        <v>0</v>
      </c>
      <c r="E116" s="134"/>
      <c r="F116" s="125" t="s">
        <v>482</v>
      </c>
      <c r="G116" s="143" t="s">
        <v>482</v>
      </c>
      <c r="H116" s="146" t="s">
        <v>482</v>
      </c>
      <c r="I116" s="143" t="s">
        <v>482</v>
      </c>
      <c r="J116" s="143" t="s">
        <v>482</v>
      </c>
      <c r="K116" s="143" t="s">
        <v>482</v>
      </c>
      <c r="L116" s="143" t="s">
        <v>482</v>
      </c>
    </row>
    <row r="117" spans="1:13" s="126" customFormat="1" ht="12.75">
      <c r="B117" s="122">
        <v>98</v>
      </c>
      <c r="C117" s="123" t="s">
        <v>127</v>
      </c>
      <c r="D117" s="124">
        <f t="shared" si="12"/>
        <v>176783.42</v>
      </c>
      <c r="E117" s="135">
        <v>12923</v>
      </c>
      <c r="F117" s="125" t="s">
        <v>482</v>
      </c>
      <c r="G117" s="125">
        <v>57177.72</v>
      </c>
      <c r="H117" s="125">
        <v>55939.59</v>
      </c>
      <c r="I117" s="125">
        <v>38209.949999999997</v>
      </c>
      <c r="J117" s="125">
        <v>3674.43</v>
      </c>
      <c r="K117" s="135">
        <v>7269.41</v>
      </c>
      <c r="L117" s="125">
        <v>1589.32</v>
      </c>
      <c r="M117" s="125"/>
    </row>
    <row r="118" spans="1:13" s="126" customFormat="1" ht="15">
      <c r="B118" s="122">
        <v>99</v>
      </c>
      <c r="C118" s="123" t="s">
        <v>437</v>
      </c>
      <c r="D118" s="110">
        <f>SUM(E118:F118)</f>
        <v>0</v>
      </c>
      <c r="E118" s="110"/>
      <c r="F118" s="110"/>
      <c r="G118" s="127" t="s">
        <v>482</v>
      </c>
      <c r="H118" s="127" t="s">
        <v>482</v>
      </c>
      <c r="I118" s="127" t="s">
        <v>482</v>
      </c>
      <c r="J118" s="127" t="s">
        <v>482</v>
      </c>
      <c r="K118" s="127" t="s">
        <v>482</v>
      </c>
      <c r="L118" s="127" t="s">
        <v>482</v>
      </c>
      <c r="M118" s="127" t="s">
        <v>482</v>
      </c>
    </row>
    <row r="119" spans="1:13" s="130" customFormat="1" ht="15">
      <c r="A119" s="126"/>
      <c r="B119" s="136"/>
      <c r="C119" s="112" t="s">
        <v>484</v>
      </c>
      <c r="D119" s="129">
        <f>SUM(D107:D118)</f>
        <v>3845850.51</v>
      </c>
      <c r="E119" s="129">
        <f t="shared" ref="E119:M119" si="13">SUM(E107:E118)</f>
        <v>399136</v>
      </c>
      <c r="F119" s="129">
        <f t="shared" si="13"/>
        <v>0</v>
      </c>
      <c r="G119" s="129">
        <f t="shared" si="13"/>
        <v>585445.44999999995</v>
      </c>
      <c r="H119" s="129">
        <f t="shared" si="13"/>
        <v>1285447.55</v>
      </c>
      <c r="I119" s="129">
        <f t="shared" si="13"/>
        <v>391849.34</v>
      </c>
      <c r="J119" s="129">
        <f t="shared" si="13"/>
        <v>40861.350000000006</v>
      </c>
      <c r="K119" s="129">
        <f t="shared" si="13"/>
        <v>1060339.3899999999</v>
      </c>
      <c r="L119" s="129">
        <f t="shared" si="13"/>
        <v>80082.079999999987</v>
      </c>
      <c r="M119" s="129">
        <f t="shared" si="13"/>
        <v>2689.35</v>
      </c>
    </row>
    <row r="120" spans="1:13" s="126" customFormat="1" ht="12.75">
      <c r="A120" s="130"/>
      <c r="B120" s="137"/>
    </row>
    <row r="121" spans="1:13" s="126" customFormat="1" ht="12.75">
      <c r="B121" s="138"/>
    </row>
    <row r="122" spans="1:13" s="126" customFormat="1" ht="12.75">
      <c r="B122" s="112" t="s">
        <v>486</v>
      </c>
      <c r="I122" s="132" t="s">
        <v>439</v>
      </c>
    </row>
    <row r="123" spans="1:13" s="126" customFormat="1" ht="12.75">
      <c r="B123" s="131"/>
      <c r="C123" s="123"/>
      <c r="D123" s="123"/>
      <c r="E123" s="133" t="s">
        <v>466</v>
      </c>
      <c r="F123" s="133" t="s">
        <v>467</v>
      </c>
      <c r="G123" s="133" t="s">
        <v>468</v>
      </c>
      <c r="H123" s="133" t="s">
        <v>469</v>
      </c>
      <c r="I123" s="133" t="s">
        <v>470</v>
      </c>
      <c r="J123" s="119" t="s">
        <v>471</v>
      </c>
      <c r="K123" s="119" t="s">
        <v>472</v>
      </c>
      <c r="L123" s="123"/>
      <c r="M123" s="133" t="s">
        <v>473</v>
      </c>
    </row>
    <row r="124" spans="1:13" s="126" customFormat="1" ht="12.75">
      <c r="B124" s="131"/>
      <c r="C124" s="133" t="s">
        <v>474</v>
      </c>
      <c r="D124" s="133" t="s">
        <v>475</v>
      </c>
      <c r="E124" s="133" t="s">
        <v>476</v>
      </c>
      <c r="F124" s="133" t="s">
        <v>476</v>
      </c>
      <c r="G124" s="133" t="s">
        <v>477</v>
      </c>
      <c r="H124" s="133" t="s">
        <v>477</v>
      </c>
      <c r="I124" s="133" t="s">
        <v>478</v>
      </c>
      <c r="J124" s="119" t="s">
        <v>479</v>
      </c>
      <c r="K124" s="133" t="s">
        <v>480</v>
      </c>
      <c r="L124" s="133" t="s">
        <v>452</v>
      </c>
      <c r="M124" s="133" t="s">
        <v>481</v>
      </c>
    </row>
    <row r="125" spans="1:13" s="126" customFormat="1" ht="12.75">
      <c r="B125" s="131"/>
      <c r="C125" s="123"/>
      <c r="D125" s="123"/>
      <c r="E125" s="133" t="str">
        <f>"(0)"</f>
        <v>(0)</v>
      </c>
      <c r="F125" s="133" t="str">
        <f>"(1)"</f>
        <v>(1)</v>
      </c>
      <c r="G125" s="133" t="str">
        <f>"(2)"</f>
        <v>(2)</v>
      </c>
      <c r="H125" s="133" t="str">
        <f>"(3)"</f>
        <v>(3)</v>
      </c>
      <c r="I125" s="133" t="str">
        <f>"(4)"</f>
        <v>(4)</v>
      </c>
      <c r="J125" s="133" t="str">
        <f>"(5)"</f>
        <v>(5)</v>
      </c>
      <c r="K125" s="133" t="str">
        <f>"(7)"</f>
        <v>(7)</v>
      </c>
      <c r="L125" s="133" t="str">
        <f>"(8)"</f>
        <v>(8)</v>
      </c>
      <c r="M125" s="133" t="str">
        <f>"(9)"</f>
        <v>(9)</v>
      </c>
    </row>
    <row r="126" spans="1:13" s="126" customFormat="1" ht="12.75">
      <c r="B126" s="122">
        <v>60</v>
      </c>
      <c r="C126" s="123" t="s">
        <v>190</v>
      </c>
      <c r="D126" s="124">
        <f t="shared" ref="D126:D133" si="14">SUM(E126:M126)</f>
        <v>967306.64</v>
      </c>
      <c r="E126" s="135">
        <v>169602</v>
      </c>
      <c r="F126" s="125" t="s">
        <v>482</v>
      </c>
      <c r="G126" s="135">
        <v>13874.18</v>
      </c>
      <c r="H126" s="135">
        <v>304582.45</v>
      </c>
      <c r="I126" s="135">
        <v>156158.65</v>
      </c>
      <c r="J126" s="135">
        <v>38707.54</v>
      </c>
      <c r="K126" s="135">
        <v>266552.03000000003</v>
      </c>
      <c r="L126" s="135">
        <v>217.1</v>
      </c>
      <c r="M126" s="135">
        <v>17612.689999999999</v>
      </c>
    </row>
    <row r="127" spans="1:13" s="126" customFormat="1" ht="12.75">
      <c r="A127" s="123"/>
      <c r="B127" s="122">
        <v>72</v>
      </c>
      <c r="C127" s="123" t="s">
        <v>663</v>
      </c>
      <c r="D127" s="124">
        <f t="shared" si="14"/>
        <v>0</v>
      </c>
      <c r="E127" s="135"/>
      <c r="F127" s="125"/>
      <c r="G127" s="135"/>
      <c r="H127" s="135"/>
      <c r="I127" s="135"/>
      <c r="J127" s="135"/>
      <c r="K127" s="135"/>
      <c r="L127" s="135"/>
      <c r="M127" s="135"/>
    </row>
    <row r="128" spans="1:13" s="126" customFormat="1" ht="12.75">
      <c r="B128" s="122">
        <v>73</v>
      </c>
      <c r="C128" s="123" t="s">
        <v>109</v>
      </c>
      <c r="D128" s="124">
        <f t="shared" si="14"/>
        <v>0</v>
      </c>
      <c r="E128" s="135"/>
      <c r="F128" s="135"/>
      <c r="G128" s="135"/>
      <c r="H128" s="135"/>
      <c r="I128" s="135"/>
      <c r="J128" s="135"/>
      <c r="K128" s="135"/>
      <c r="L128" s="135"/>
      <c r="M128" s="135"/>
    </row>
    <row r="129" spans="1:13" s="126" customFormat="1" ht="12.75">
      <c r="B129" s="122">
        <v>75</v>
      </c>
      <c r="C129" s="123" t="s">
        <v>122</v>
      </c>
      <c r="D129" s="124">
        <f t="shared" si="14"/>
        <v>0</v>
      </c>
      <c r="E129" s="135"/>
      <c r="F129" s="135"/>
      <c r="G129" s="135"/>
      <c r="H129" s="135"/>
      <c r="I129" s="135"/>
      <c r="J129" s="135"/>
      <c r="K129" s="135"/>
      <c r="L129" s="135"/>
      <c r="M129" s="135"/>
    </row>
    <row r="130" spans="1:13" s="126" customFormat="1" ht="12.75">
      <c r="B130" s="122">
        <v>83</v>
      </c>
      <c r="C130" s="123" t="s">
        <v>124</v>
      </c>
      <c r="D130" s="124">
        <f t="shared" si="14"/>
        <v>204200</v>
      </c>
      <c r="E130" s="135"/>
      <c r="F130" s="125" t="s">
        <v>482</v>
      </c>
      <c r="G130" s="125" t="s">
        <v>482</v>
      </c>
      <c r="H130" s="125" t="s">
        <v>482</v>
      </c>
      <c r="I130" s="125" t="s">
        <v>482</v>
      </c>
      <c r="J130" s="125" t="s">
        <v>482</v>
      </c>
      <c r="K130" s="135">
        <v>204200</v>
      </c>
      <c r="L130" s="125" t="s">
        <v>482</v>
      </c>
      <c r="M130" s="125" t="s">
        <v>482</v>
      </c>
    </row>
    <row r="131" spans="1:13" s="126" customFormat="1" ht="12.75">
      <c r="B131" s="122">
        <v>84</v>
      </c>
      <c r="C131" s="123" t="s">
        <v>126</v>
      </c>
      <c r="D131" s="124">
        <f t="shared" si="14"/>
        <v>0</v>
      </c>
      <c r="E131" s="135"/>
      <c r="F131" s="125" t="s">
        <v>482</v>
      </c>
      <c r="G131" s="125" t="s">
        <v>482</v>
      </c>
      <c r="H131" s="125" t="s">
        <v>482</v>
      </c>
      <c r="I131" s="125" t="s">
        <v>482</v>
      </c>
      <c r="J131" s="125" t="s">
        <v>482</v>
      </c>
      <c r="K131" s="135"/>
      <c r="L131" s="125" t="s">
        <v>482</v>
      </c>
      <c r="M131" s="125" t="s">
        <v>482</v>
      </c>
    </row>
    <row r="132" spans="1:13" s="126" customFormat="1" ht="12.75">
      <c r="B132" s="122">
        <v>89</v>
      </c>
      <c r="C132" s="123" t="s">
        <v>540</v>
      </c>
      <c r="D132" s="124">
        <f t="shared" si="14"/>
        <v>429953.23</v>
      </c>
      <c r="E132" s="134"/>
      <c r="F132" s="125"/>
      <c r="G132" s="143" t="s">
        <v>482</v>
      </c>
      <c r="H132" s="146" t="s">
        <v>482</v>
      </c>
      <c r="I132" s="143" t="s">
        <v>482</v>
      </c>
      <c r="J132" s="143" t="s">
        <v>482</v>
      </c>
      <c r="K132" s="143" t="s">
        <v>482</v>
      </c>
      <c r="L132" s="143" t="s">
        <v>482</v>
      </c>
      <c r="M132" s="126">
        <v>429953.23</v>
      </c>
    </row>
    <row r="133" spans="1:13" s="126" customFormat="1" ht="12.75">
      <c r="B133" s="122">
        <v>98</v>
      </c>
      <c r="C133" s="123" t="s">
        <v>127</v>
      </c>
      <c r="D133" s="124">
        <f t="shared" si="14"/>
        <v>-878160.28999999992</v>
      </c>
      <c r="E133" s="135">
        <v>21479</v>
      </c>
      <c r="F133" s="125"/>
      <c r="G133" s="125">
        <v>603.04999999999995</v>
      </c>
      <c r="H133" s="125">
        <v>300821.34999999998</v>
      </c>
      <c r="I133" s="125">
        <v>115418</v>
      </c>
      <c r="J133" s="125">
        <v>103158.85</v>
      </c>
      <c r="K133" s="135">
        <v>-1188354.73</v>
      </c>
      <c r="L133" s="125">
        <v>348.28</v>
      </c>
      <c r="M133" s="125">
        <f>79991.02-311625.11</f>
        <v>-231634.08999999997</v>
      </c>
    </row>
    <row r="134" spans="1:13" s="126" customFormat="1" ht="15">
      <c r="B134" s="122">
        <v>99</v>
      </c>
      <c r="C134" s="123" t="s">
        <v>437</v>
      </c>
      <c r="D134" s="110">
        <f>SUM(E134:F134)</f>
        <v>-1782943</v>
      </c>
      <c r="E134" s="110"/>
      <c r="F134" s="110">
        <v>-1782943</v>
      </c>
      <c r="G134" s="127" t="s">
        <v>482</v>
      </c>
      <c r="H134" s="127" t="s">
        <v>482</v>
      </c>
      <c r="I134" s="127" t="s">
        <v>482</v>
      </c>
      <c r="J134" s="127" t="s">
        <v>482</v>
      </c>
      <c r="K134" s="127" t="s">
        <v>482</v>
      </c>
      <c r="L134" s="127" t="s">
        <v>482</v>
      </c>
      <c r="M134" s="127" t="s">
        <v>482</v>
      </c>
    </row>
    <row r="135" spans="1:13" s="130" customFormat="1" ht="15">
      <c r="A135" s="126"/>
      <c r="B135" s="136"/>
      <c r="C135" s="112" t="s">
        <v>484</v>
      </c>
      <c r="D135" s="129">
        <f>SUM(D126:D134)</f>
        <v>-1059643.42</v>
      </c>
      <c r="E135" s="129">
        <f t="shared" ref="E135:M135" si="15">SUM(E126:E134)</f>
        <v>191081</v>
      </c>
      <c r="F135" s="129">
        <f t="shared" si="15"/>
        <v>-1782943</v>
      </c>
      <c r="G135" s="129">
        <f t="shared" si="15"/>
        <v>14477.23</v>
      </c>
      <c r="H135" s="129">
        <f t="shared" si="15"/>
        <v>605403.80000000005</v>
      </c>
      <c r="I135" s="129">
        <f t="shared" si="15"/>
        <v>271576.65000000002</v>
      </c>
      <c r="J135" s="129">
        <f t="shared" si="15"/>
        <v>141866.39000000001</v>
      </c>
      <c r="K135" s="129">
        <f t="shared" si="15"/>
        <v>-717602.7</v>
      </c>
      <c r="L135" s="129">
        <f t="shared" si="15"/>
        <v>565.38</v>
      </c>
      <c r="M135" s="129">
        <f t="shared" si="15"/>
        <v>215931.83000000002</v>
      </c>
    </row>
    <row r="136" spans="1:13" s="126" customFormat="1" ht="12.75">
      <c r="A136" s="130"/>
      <c r="B136" s="122"/>
      <c r="C136" s="123"/>
      <c r="D136" s="123"/>
      <c r="E136" s="123"/>
      <c r="F136" s="123"/>
      <c r="G136" s="123"/>
      <c r="H136" s="123"/>
      <c r="I136" s="123"/>
      <c r="J136" s="123"/>
      <c r="K136" s="123"/>
      <c r="L136" s="123"/>
      <c r="M136" s="123"/>
    </row>
    <row r="137" spans="1:13" s="126" customFormat="1" ht="12.75">
      <c r="B137" s="122"/>
      <c r="C137" s="123"/>
      <c r="D137" s="123"/>
      <c r="E137" s="123"/>
      <c r="F137" s="123"/>
      <c r="G137" s="123"/>
      <c r="H137" s="123"/>
      <c r="I137" s="123"/>
      <c r="J137" s="123"/>
      <c r="K137" s="123"/>
      <c r="L137" s="123"/>
      <c r="M137" s="123"/>
    </row>
    <row r="138" spans="1:13" s="126" customFormat="1" ht="12.75">
      <c r="B138" s="139" t="s">
        <v>487</v>
      </c>
      <c r="C138" s="123"/>
      <c r="D138" s="123"/>
      <c r="E138" s="123"/>
      <c r="F138" s="123"/>
      <c r="G138" s="123"/>
      <c r="H138" s="123"/>
      <c r="I138" s="133" t="s">
        <v>439</v>
      </c>
      <c r="J138" s="123"/>
      <c r="K138" s="123"/>
      <c r="L138" s="123"/>
      <c r="M138" s="123"/>
    </row>
    <row r="139" spans="1:13" s="126" customFormat="1" ht="12.75">
      <c r="B139" s="122"/>
      <c r="C139" s="123"/>
      <c r="D139" s="123"/>
      <c r="E139" s="133" t="s">
        <v>466</v>
      </c>
      <c r="F139" s="133" t="s">
        <v>467</v>
      </c>
      <c r="G139" s="133" t="s">
        <v>468</v>
      </c>
      <c r="H139" s="133" t="s">
        <v>469</v>
      </c>
      <c r="I139" s="133" t="s">
        <v>470</v>
      </c>
      <c r="J139" s="119" t="s">
        <v>471</v>
      </c>
      <c r="K139" s="133" t="s">
        <v>472</v>
      </c>
      <c r="L139" s="123"/>
      <c r="M139" s="133" t="s">
        <v>473</v>
      </c>
    </row>
    <row r="140" spans="1:13" s="126" customFormat="1" ht="12.75">
      <c r="B140" s="122"/>
      <c r="C140" s="133" t="s">
        <v>474</v>
      </c>
      <c r="D140" s="133" t="s">
        <v>475</v>
      </c>
      <c r="E140" s="133" t="s">
        <v>476</v>
      </c>
      <c r="F140" s="133" t="s">
        <v>476</v>
      </c>
      <c r="G140" s="133" t="s">
        <v>477</v>
      </c>
      <c r="H140" s="133" t="s">
        <v>477</v>
      </c>
      <c r="I140" s="133" t="s">
        <v>478</v>
      </c>
      <c r="J140" s="119" t="s">
        <v>479</v>
      </c>
      <c r="K140" s="133" t="s">
        <v>480</v>
      </c>
      <c r="L140" s="133" t="s">
        <v>452</v>
      </c>
      <c r="M140" s="133" t="s">
        <v>481</v>
      </c>
    </row>
    <row r="141" spans="1:13" s="126" customFormat="1" ht="12.75">
      <c r="B141" s="122"/>
      <c r="C141" s="123"/>
      <c r="D141" s="123"/>
      <c r="E141" s="133" t="str">
        <f>"(0)"</f>
        <v>(0)</v>
      </c>
      <c r="F141" s="133" t="str">
        <f>"(1)"</f>
        <v>(1)</v>
      </c>
      <c r="G141" s="133" t="str">
        <f>"(2)"</f>
        <v>(2)</v>
      </c>
      <c r="H141" s="133" t="str">
        <f>"(3)"</f>
        <v>(3)</v>
      </c>
      <c r="I141" s="133" t="str">
        <f>"(4)"</f>
        <v>(4)</v>
      </c>
      <c r="J141" s="133" t="str">
        <f>"(5)"</f>
        <v>(5)</v>
      </c>
      <c r="K141" s="133" t="str">
        <f>"(7)"</f>
        <v>(7)</v>
      </c>
      <c r="L141" s="133" t="str">
        <f>"(8)"</f>
        <v>(8)</v>
      </c>
      <c r="M141" s="133" t="str">
        <f>"(9)"</f>
        <v>(9)</v>
      </c>
    </row>
    <row r="142" spans="1:13" s="126" customFormat="1" ht="12.75">
      <c r="B142" s="122">
        <v>21</v>
      </c>
      <c r="C142" s="123" t="s">
        <v>175</v>
      </c>
      <c r="D142" s="124">
        <f t="shared" ref="D142:D148" si="16">SUM(E142:M142)</f>
        <v>0</v>
      </c>
      <c r="E142" s="135"/>
      <c r="F142" s="125" t="s">
        <v>482</v>
      </c>
      <c r="G142" s="135"/>
      <c r="H142" s="135"/>
      <c r="I142" s="135"/>
      <c r="J142" s="135"/>
      <c r="K142" s="135"/>
      <c r="L142" s="135"/>
      <c r="M142" s="135"/>
    </row>
    <row r="143" spans="1:13" s="126" customFormat="1" ht="12.75">
      <c r="B143" s="122">
        <v>27</v>
      </c>
      <c r="C143" s="123" t="s">
        <v>182</v>
      </c>
      <c r="D143" s="124">
        <f t="shared" si="16"/>
        <v>0</v>
      </c>
      <c r="E143" s="135"/>
      <c r="F143" s="125" t="s">
        <v>482</v>
      </c>
      <c r="G143" s="135"/>
      <c r="H143" s="135"/>
      <c r="I143" s="135"/>
      <c r="J143" s="135"/>
      <c r="K143" s="135"/>
      <c r="L143" s="135"/>
      <c r="M143" s="135"/>
    </row>
    <row r="144" spans="1:13" s="126" customFormat="1" ht="12.75">
      <c r="B144" s="122">
        <v>60</v>
      </c>
      <c r="C144" s="123" t="s">
        <v>190</v>
      </c>
      <c r="D144" s="124">
        <f t="shared" si="16"/>
        <v>0</v>
      </c>
      <c r="E144" s="135"/>
      <c r="F144" s="125" t="s">
        <v>482</v>
      </c>
      <c r="G144" s="135"/>
      <c r="H144" s="135"/>
      <c r="I144" s="135"/>
      <c r="J144" s="135"/>
      <c r="K144" s="135"/>
      <c r="L144" s="135"/>
      <c r="M144" s="135"/>
    </row>
    <row r="145" spans="1:13" s="126" customFormat="1" ht="12.75">
      <c r="B145" s="122">
        <v>83</v>
      </c>
      <c r="C145" s="123" t="s">
        <v>124</v>
      </c>
      <c r="D145" s="124">
        <f t="shared" si="16"/>
        <v>0</v>
      </c>
      <c r="E145" s="135"/>
      <c r="F145" s="125" t="s">
        <v>482</v>
      </c>
      <c r="G145" s="125" t="s">
        <v>482</v>
      </c>
      <c r="H145" s="125" t="s">
        <v>482</v>
      </c>
      <c r="I145" s="125" t="s">
        <v>482</v>
      </c>
      <c r="J145" s="125" t="s">
        <v>482</v>
      </c>
      <c r="K145" s="135"/>
      <c r="L145" s="125" t="s">
        <v>482</v>
      </c>
      <c r="M145" s="125" t="s">
        <v>482</v>
      </c>
    </row>
    <row r="146" spans="1:13" s="126" customFormat="1" ht="12.75">
      <c r="B146" s="122">
        <v>89</v>
      </c>
      <c r="C146" s="123" t="s">
        <v>540</v>
      </c>
      <c r="D146" s="124">
        <f t="shared" si="16"/>
        <v>0</v>
      </c>
      <c r="E146" s="134"/>
      <c r="F146" s="125" t="s">
        <v>482</v>
      </c>
      <c r="G146" s="143" t="s">
        <v>482</v>
      </c>
      <c r="H146" s="146" t="s">
        <v>482</v>
      </c>
      <c r="I146" s="143" t="s">
        <v>482</v>
      </c>
      <c r="J146" s="143" t="s">
        <v>482</v>
      </c>
      <c r="K146" s="143" t="s">
        <v>482</v>
      </c>
      <c r="L146" s="143" t="s">
        <v>482</v>
      </c>
    </row>
    <row r="147" spans="1:13" s="126" customFormat="1" ht="12.75">
      <c r="B147" s="122">
        <v>98</v>
      </c>
      <c r="C147" s="123" t="s">
        <v>127</v>
      </c>
      <c r="D147" s="124">
        <f t="shared" si="16"/>
        <v>369356.14</v>
      </c>
      <c r="E147" s="135">
        <v>46669</v>
      </c>
      <c r="F147" s="125" t="s">
        <v>482</v>
      </c>
      <c r="G147" s="135"/>
      <c r="H147" s="135">
        <v>92939.58</v>
      </c>
      <c r="I147" s="135">
        <v>32130.82</v>
      </c>
      <c r="J147" s="135">
        <v>191638.99</v>
      </c>
      <c r="K147" s="135">
        <v>5471.72</v>
      </c>
      <c r="L147" s="135">
        <v>506.03</v>
      </c>
      <c r="M147" s="135"/>
    </row>
    <row r="148" spans="1:13" s="126" customFormat="1" ht="15">
      <c r="B148" s="122">
        <v>99</v>
      </c>
      <c r="C148" s="123" t="s">
        <v>437</v>
      </c>
      <c r="D148" s="110">
        <f t="shared" si="16"/>
        <v>0</v>
      </c>
      <c r="E148" s="110"/>
      <c r="F148" s="110"/>
      <c r="G148" s="127" t="s">
        <v>482</v>
      </c>
      <c r="H148" s="127" t="s">
        <v>482</v>
      </c>
      <c r="I148" s="127" t="s">
        <v>482</v>
      </c>
      <c r="J148" s="127" t="s">
        <v>482</v>
      </c>
      <c r="K148" s="127" t="s">
        <v>482</v>
      </c>
      <c r="L148" s="127" t="s">
        <v>482</v>
      </c>
      <c r="M148" s="127" t="s">
        <v>482</v>
      </c>
    </row>
    <row r="149" spans="1:13" s="130" customFormat="1" ht="15">
      <c r="A149" s="126"/>
      <c r="B149" s="128"/>
      <c r="C149" s="112" t="s">
        <v>484</v>
      </c>
      <c r="D149" s="129">
        <f t="shared" ref="D149:M149" si="17">SUM(D142:D148)</f>
        <v>369356.14</v>
      </c>
      <c r="E149" s="129">
        <f t="shared" si="17"/>
        <v>46669</v>
      </c>
      <c r="F149" s="129">
        <f t="shared" si="17"/>
        <v>0</v>
      </c>
      <c r="G149" s="129">
        <f t="shared" si="17"/>
        <v>0</v>
      </c>
      <c r="H149" s="129">
        <f t="shared" si="17"/>
        <v>92939.58</v>
      </c>
      <c r="I149" s="129">
        <f t="shared" si="17"/>
        <v>32130.82</v>
      </c>
      <c r="J149" s="129">
        <f t="shared" si="17"/>
        <v>191638.99</v>
      </c>
      <c r="K149" s="129">
        <f t="shared" si="17"/>
        <v>5471.72</v>
      </c>
      <c r="L149" s="129">
        <f t="shared" si="17"/>
        <v>506.03</v>
      </c>
      <c r="M149" s="129">
        <f t="shared" si="17"/>
        <v>0</v>
      </c>
    </row>
    <row r="150" spans="1:13" s="126" customFormat="1" ht="12.75">
      <c r="A150" s="130"/>
      <c r="B150" s="123"/>
      <c r="C150" s="123"/>
      <c r="D150" s="123"/>
      <c r="E150" s="123"/>
      <c r="F150" s="123"/>
      <c r="G150" s="123"/>
      <c r="H150" s="123"/>
      <c r="I150" s="123"/>
      <c r="J150" s="123"/>
      <c r="K150" s="123"/>
      <c r="L150" s="123"/>
      <c r="M150" s="123"/>
    </row>
    <row r="151" spans="1:13" s="126" customFormat="1" ht="12.75">
      <c r="B151" s="131" t="s">
        <v>191</v>
      </c>
      <c r="C151" s="123"/>
      <c r="D151" s="123"/>
      <c r="E151" s="123"/>
      <c r="F151" s="123"/>
      <c r="G151" s="123"/>
      <c r="H151" s="123"/>
      <c r="I151" s="123"/>
      <c r="J151" s="123"/>
      <c r="K151" s="123"/>
      <c r="L151" s="123"/>
      <c r="M151" s="123"/>
    </row>
    <row r="152" spans="1:13" s="126" customFormat="1" ht="12.75">
      <c r="B152" s="112" t="s">
        <v>488</v>
      </c>
      <c r="C152" s="123"/>
      <c r="D152" s="123"/>
      <c r="E152" s="123"/>
      <c r="F152" s="123"/>
      <c r="G152" s="123"/>
      <c r="H152" s="123"/>
      <c r="I152" s="133" t="s">
        <v>439</v>
      </c>
      <c r="J152" s="123"/>
      <c r="K152" s="123"/>
      <c r="L152" s="123"/>
      <c r="M152" s="123"/>
    </row>
    <row r="153" spans="1:13" s="126" customFormat="1" ht="12.75">
      <c r="B153" s="131"/>
      <c r="C153" s="123"/>
      <c r="D153" s="123"/>
      <c r="E153" s="133" t="s">
        <v>466</v>
      </c>
      <c r="F153" s="133" t="s">
        <v>467</v>
      </c>
      <c r="G153" s="133" t="s">
        <v>468</v>
      </c>
      <c r="H153" s="133" t="s">
        <v>469</v>
      </c>
      <c r="I153" s="133" t="s">
        <v>470</v>
      </c>
      <c r="J153" s="119" t="s">
        <v>471</v>
      </c>
      <c r="K153" s="133" t="s">
        <v>472</v>
      </c>
      <c r="L153" s="123"/>
      <c r="M153" s="133" t="s">
        <v>473</v>
      </c>
    </row>
    <row r="154" spans="1:13" s="126" customFormat="1" ht="12.75">
      <c r="B154" s="131"/>
      <c r="C154" s="133" t="s">
        <v>474</v>
      </c>
      <c r="D154" s="133" t="s">
        <v>475</v>
      </c>
      <c r="E154" s="133" t="s">
        <v>476</v>
      </c>
      <c r="F154" s="133" t="s">
        <v>476</v>
      </c>
      <c r="G154" s="133" t="s">
        <v>477</v>
      </c>
      <c r="H154" s="133" t="s">
        <v>477</v>
      </c>
      <c r="I154" s="133" t="s">
        <v>478</v>
      </c>
      <c r="J154" s="119" t="s">
        <v>479</v>
      </c>
      <c r="K154" s="133" t="s">
        <v>480</v>
      </c>
      <c r="L154" s="133" t="s">
        <v>452</v>
      </c>
      <c r="M154" s="133" t="s">
        <v>481</v>
      </c>
    </row>
    <row r="155" spans="1:13" s="126" customFormat="1" ht="12.75">
      <c r="B155" s="131"/>
      <c r="C155" s="123"/>
      <c r="D155" s="123"/>
      <c r="E155" s="133" t="str">
        <f>"(0)"</f>
        <v>(0)</v>
      </c>
      <c r="F155" s="133" t="str">
        <f>"(1)"</f>
        <v>(1)</v>
      </c>
      <c r="G155" s="133" t="str">
        <f>"(2)"</f>
        <v>(2)</v>
      </c>
      <c r="H155" s="133" t="str">
        <f>"(3)"</f>
        <v>(3)</v>
      </c>
      <c r="I155" s="133" t="str">
        <f>"(4)"</f>
        <v>(4)</v>
      </c>
      <c r="J155" s="133" t="str">
        <f>"(5)"</f>
        <v>(5)</v>
      </c>
      <c r="K155" s="133" t="str">
        <f>"(7)"</f>
        <v>(7)</v>
      </c>
      <c r="L155" s="133" t="str">
        <f>"(8)"</f>
        <v>(8)</v>
      </c>
      <c r="M155" s="133" t="str">
        <f>"(9)"</f>
        <v>(9)</v>
      </c>
    </row>
    <row r="156" spans="1:13" s="126" customFormat="1" ht="12.75">
      <c r="B156" s="122">
        <v>21</v>
      </c>
      <c r="C156" s="123" t="s">
        <v>175</v>
      </c>
      <c r="D156" s="124">
        <f t="shared" ref="D156:D163" si="18">SUM(E156:M156)</f>
        <v>127060.70000000001</v>
      </c>
      <c r="E156" s="135">
        <v>48</v>
      </c>
      <c r="F156" s="125" t="s">
        <v>482</v>
      </c>
      <c r="G156" s="135"/>
      <c r="H156" s="135">
        <v>78182.58</v>
      </c>
      <c r="I156" s="135">
        <v>24870.65</v>
      </c>
      <c r="J156" s="135">
        <v>7056.68</v>
      </c>
      <c r="K156" s="135">
        <v>9857.33</v>
      </c>
      <c r="L156" s="135">
        <v>7045.46</v>
      </c>
      <c r="M156" s="135"/>
    </row>
    <row r="157" spans="1:13" s="126" customFormat="1" ht="12.75">
      <c r="B157" s="122">
        <v>26</v>
      </c>
      <c r="C157" s="123" t="s">
        <v>665</v>
      </c>
      <c r="D157" s="124">
        <f t="shared" si="18"/>
        <v>0</v>
      </c>
      <c r="E157" s="135"/>
      <c r="F157" s="125" t="s">
        <v>482</v>
      </c>
      <c r="G157" s="135"/>
      <c r="H157" s="135"/>
      <c r="I157" s="135"/>
      <c r="J157" s="135"/>
      <c r="K157" s="135"/>
      <c r="L157" s="135"/>
      <c r="M157" s="135"/>
    </row>
    <row r="158" spans="1:13" s="126" customFormat="1" ht="12.75">
      <c r="B158" s="122">
        <v>27</v>
      </c>
      <c r="C158" s="123" t="s">
        <v>182</v>
      </c>
      <c r="D158" s="124">
        <f t="shared" si="18"/>
        <v>2293808.71</v>
      </c>
      <c r="E158" s="135">
        <v>34983</v>
      </c>
      <c r="F158" s="125" t="s">
        <v>482</v>
      </c>
      <c r="G158" s="135">
        <v>1149800.4099999999</v>
      </c>
      <c r="H158" s="135">
        <v>212791.85</v>
      </c>
      <c r="I158" s="135">
        <v>544089.62</v>
      </c>
      <c r="J158" s="135">
        <v>60005.3</v>
      </c>
      <c r="K158" s="135">
        <v>187241.07</v>
      </c>
      <c r="L158" s="135">
        <v>104897.46</v>
      </c>
      <c r="M158" s="135"/>
    </row>
    <row r="159" spans="1:13" s="126" customFormat="1" ht="12.75">
      <c r="B159" s="122">
        <v>60</v>
      </c>
      <c r="C159" s="123" t="s">
        <v>190</v>
      </c>
      <c r="D159" s="124">
        <f t="shared" si="18"/>
        <v>906249.2</v>
      </c>
      <c r="E159" s="135">
        <v>25760</v>
      </c>
      <c r="F159" s="125" t="s">
        <v>482</v>
      </c>
      <c r="G159" s="135">
        <v>14753.58</v>
      </c>
      <c r="H159" s="135">
        <v>532046.32999999996</v>
      </c>
      <c r="I159" s="135">
        <v>203929.16</v>
      </c>
      <c r="J159" s="135">
        <v>38016.43</v>
      </c>
      <c r="K159" s="135">
        <v>68762.429999999993</v>
      </c>
      <c r="L159" s="135">
        <v>22981.27</v>
      </c>
      <c r="M159" s="135"/>
    </row>
    <row r="160" spans="1:13" s="126" customFormat="1" ht="12.75">
      <c r="B160" s="122">
        <v>83</v>
      </c>
      <c r="C160" s="123" t="s">
        <v>124</v>
      </c>
      <c r="D160" s="124">
        <f t="shared" si="18"/>
        <v>0</v>
      </c>
      <c r="E160" s="135"/>
      <c r="F160" s="125" t="s">
        <v>482</v>
      </c>
      <c r="G160" s="125" t="s">
        <v>482</v>
      </c>
      <c r="H160" s="125" t="s">
        <v>482</v>
      </c>
      <c r="I160" s="125" t="s">
        <v>482</v>
      </c>
      <c r="J160" s="125" t="s">
        <v>482</v>
      </c>
      <c r="K160" s="135"/>
      <c r="L160" s="125" t="s">
        <v>482</v>
      </c>
      <c r="M160" s="125" t="s">
        <v>482</v>
      </c>
    </row>
    <row r="161" spans="1:13" s="126" customFormat="1" ht="12.75">
      <c r="B161" s="122">
        <v>89</v>
      </c>
      <c r="C161" s="123" t="s">
        <v>540</v>
      </c>
      <c r="D161" s="124">
        <f t="shared" si="18"/>
        <v>0</v>
      </c>
      <c r="E161" s="134"/>
      <c r="F161" s="125" t="s">
        <v>482</v>
      </c>
      <c r="G161" s="143" t="s">
        <v>482</v>
      </c>
      <c r="H161" s="146" t="s">
        <v>482</v>
      </c>
      <c r="I161" s="143" t="s">
        <v>482</v>
      </c>
      <c r="J161" s="143" t="s">
        <v>482</v>
      </c>
      <c r="K161" s="143" t="s">
        <v>482</v>
      </c>
      <c r="L161" s="143" t="s">
        <v>482</v>
      </c>
    </row>
    <row r="162" spans="1:13" s="126" customFormat="1" ht="12.75">
      <c r="B162" s="122">
        <v>98</v>
      </c>
      <c r="C162" s="123" t="s">
        <v>127</v>
      </c>
      <c r="D162" s="124">
        <f t="shared" si="18"/>
        <v>0</v>
      </c>
      <c r="E162" s="135"/>
      <c r="F162" s="125" t="s">
        <v>482</v>
      </c>
      <c r="G162" s="135"/>
      <c r="H162" s="135"/>
      <c r="I162" s="135"/>
      <c r="J162" s="135"/>
      <c r="K162" s="135"/>
      <c r="L162" s="135"/>
      <c r="M162" s="135"/>
    </row>
    <row r="163" spans="1:13" s="126" customFormat="1" ht="15">
      <c r="B163" s="122">
        <v>99</v>
      </c>
      <c r="C163" s="123" t="s">
        <v>437</v>
      </c>
      <c r="D163" s="110">
        <f t="shared" si="18"/>
        <v>-20166</v>
      </c>
      <c r="E163" s="110">
        <v>-20166</v>
      </c>
      <c r="F163" s="110"/>
      <c r="G163" s="127" t="s">
        <v>482</v>
      </c>
      <c r="H163" s="127" t="s">
        <v>482</v>
      </c>
      <c r="I163" s="127" t="s">
        <v>482</v>
      </c>
      <c r="J163" s="127" t="s">
        <v>482</v>
      </c>
      <c r="K163" s="127" t="s">
        <v>482</v>
      </c>
      <c r="L163" s="127" t="s">
        <v>482</v>
      </c>
      <c r="M163" s="127" t="s">
        <v>482</v>
      </c>
    </row>
    <row r="164" spans="1:13" s="130" customFormat="1" ht="15">
      <c r="A164" s="126"/>
      <c r="B164" s="136"/>
      <c r="C164" s="112" t="s">
        <v>484</v>
      </c>
      <c r="D164" s="129">
        <f>SUM(D156:D163)</f>
        <v>3306952.6100000003</v>
      </c>
      <c r="E164" s="129">
        <f t="shared" ref="E164:M164" si="19">SUM(E156:E163)</f>
        <v>40625</v>
      </c>
      <c r="F164" s="129">
        <f t="shared" si="19"/>
        <v>0</v>
      </c>
      <c r="G164" s="129">
        <f t="shared" si="19"/>
        <v>1164553.99</v>
      </c>
      <c r="H164" s="129">
        <f t="shared" si="19"/>
        <v>823020.76</v>
      </c>
      <c r="I164" s="129">
        <f t="shared" si="19"/>
        <v>772889.43</v>
      </c>
      <c r="J164" s="129">
        <f t="shared" si="19"/>
        <v>105078.41</v>
      </c>
      <c r="K164" s="129">
        <f t="shared" si="19"/>
        <v>265860.82999999996</v>
      </c>
      <c r="L164" s="129">
        <f t="shared" si="19"/>
        <v>134924.19</v>
      </c>
      <c r="M164" s="129">
        <f t="shared" si="19"/>
        <v>0</v>
      </c>
    </row>
    <row r="165" spans="1:13" s="126" customFormat="1" ht="12.75">
      <c r="A165" s="130"/>
      <c r="B165" s="122"/>
      <c r="C165" s="123"/>
      <c r="D165" s="123"/>
      <c r="E165" s="123"/>
      <c r="F165" s="123"/>
      <c r="G165" s="123"/>
      <c r="H165" s="123"/>
      <c r="I165" s="123"/>
      <c r="J165" s="123"/>
      <c r="K165" s="123"/>
      <c r="L165" s="123"/>
      <c r="M165" s="123"/>
    </row>
    <row r="166" spans="1:13" s="126" customFormat="1" ht="12.75">
      <c r="B166" s="138"/>
    </row>
    <row r="167" spans="1:13" s="126" customFormat="1" ht="12.75">
      <c r="B167" s="112" t="s">
        <v>562</v>
      </c>
      <c r="C167" s="123"/>
      <c r="D167" s="123"/>
      <c r="E167" s="123"/>
      <c r="F167" s="123"/>
      <c r="G167" s="123"/>
      <c r="H167" s="123"/>
      <c r="I167" s="133" t="s">
        <v>439</v>
      </c>
      <c r="J167" s="123"/>
      <c r="K167" s="123"/>
      <c r="L167" s="123"/>
      <c r="M167" s="123"/>
    </row>
    <row r="168" spans="1:13" s="126" customFormat="1" ht="12.75">
      <c r="B168" s="131"/>
      <c r="C168" s="123"/>
      <c r="D168" s="123"/>
      <c r="E168" s="133" t="s">
        <v>466</v>
      </c>
      <c r="F168" s="133" t="s">
        <v>467</v>
      </c>
      <c r="G168" s="133" t="s">
        <v>468</v>
      </c>
      <c r="H168" s="133" t="s">
        <v>469</v>
      </c>
      <c r="I168" s="133" t="s">
        <v>470</v>
      </c>
      <c r="J168" s="119" t="s">
        <v>471</v>
      </c>
      <c r="K168" s="133" t="s">
        <v>472</v>
      </c>
      <c r="L168" s="123"/>
      <c r="M168" s="133" t="s">
        <v>473</v>
      </c>
    </row>
    <row r="169" spans="1:13" s="126" customFormat="1" ht="12.75">
      <c r="B169" s="131"/>
      <c r="C169" s="133" t="s">
        <v>474</v>
      </c>
      <c r="D169" s="133" t="s">
        <v>475</v>
      </c>
      <c r="E169" s="133" t="s">
        <v>476</v>
      </c>
      <c r="F169" s="133" t="s">
        <v>476</v>
      </c>
      <c r="G169" s="133" t="s">
        <v>477</v>
      </c>
      <c r="H169" s="133" t="s">
        <v>477</v>
      </c>
      <c r="I169" s="133" t="s">
        <v>478</v>
      </c>
      <c r="J169" s="119" t="s">
        <v>479</v>
      </c>
      <c r="K169" s="133" t="s">
        <v>480</v>
      </c>
      <c r="L169" s="133" t="s">
        <v>452</v>
      </c>
      <c r="M169" s="133" t="s">
        <v>481</v>
      </c>
    </row>
    <row r="170" spans="1:13" s="126" customFormat="1" ht="12.75">
      <c r="B170" s="131"/>
      <c r="C170" s="123"/>
      <c r="D170" s="123"/>
      <c r="E170" s="133" t="str">
        <f>"(0)"</f>
        <v>(0)</v>
      </c>
      <c r="F170" s="133" t="str">
        <f>"(1)"</f>
        <v>(1)</v>
      </c>
      <c r="G170" s="133" t="str">
        <f>"(2)"</f>
        <v>(2)</v>
      </c>
      <c r="H170" s="133" t="str">
        <f>"(3)"</f>
        <v>(3)</v>
      </c>
      <c r="I170" s="133" t="str">
        <f>"(4)"</f>
        <v>(4)</v>
      </c>
      <c r="J170" s="133" t="str">
        <f>"(5)"</f>
        <v>(5)</v>
      </c>
      <c r="K170" s="133" t="str">
        <f>"(7)"</f>
        <v>(7)</v>
      </c>
      <c r="L170" s="133" t="str">
        <f>"(8)"</f>
        <v>(8)</v>
      </c>
      <c r="M170" s="133" t="str">
        <f>"(9)"</f>
        <v>(9)</v>
      </c>
    </row>
    <row r="171" spans="1:13" s="126" customFormat="1" ht="12.75">
      <c r="B171" s="122">
        <v>21</v>
      </c>
      <c r="C171" s="123" t="s">
        <v>175</v>
      </c>
      <c r="D171" s="124">
        <f t="shared" ref="D171:D177" si="20">SUM(E171:M171)</f>
        <v>0</v>
      </c>
      <c r="E171" s="135"/>
      <c r="F171" s="125" t="s">
        <v>482</v>
      </c>
      <c r="G171" s="135"/>
      <c r="H171" s="135"/>
      <c r="I171" s="135"/>
      <c r="J171" s="135"/>
      <c r="K171" s="135"/>
      <c r="L171" s="135"/>
      <c r="M171" s="135"/>
    </row>
    <row r="172" spans="1:13" s="126" customFormat="1" ht="12.75">
      <c r="B172" s="122">
        <v>27</v>
      </c>
      <c r="C172" s="123" t="s">
        <v>182</v>
      </c>
      <c r="D172" s="124">
        <f t="shared" si="20"/>
        <v>0</v>
      </c>
      <c r="E172" s="135"/>
      <c r="F172" s="125" t="s">
        <v>482</v>
      </c>
      <c r="G172" s="135"/>
      <c r="H172" s="135"/>
      <c r="I172" s="135"/>
      <c r="J172" s="135"/>
      <c r="K172" s="135"/>
      <c r="L172" s="135"/>
      <c r="M172" s="135"/>
    </row>
    <row r="173" spans="1:13" s="126" customFormat="1" ht="12.75">
      <c r="B173" s="122">
        <v>60</v>
      </c>
      <c r="C173" s="123" t="s">
        <v>190</v>
      </c>
      <c r="D173" s="124">
        <f t="shared" si="20"/>
        <v>0</v>
      </c>
      <c r="E173" s="135"/>
      <c r="F173" s="125" t="s">
        <v>482</v>
      </c>
      <c r="G173" s="135"/>
      <c r="H173" s="135"/>
      <c r="I173" s="135"/>
      <c r="J173" s="135"/>
      <c r="K173" s="135"/>
      <c r="L173" s="135"/>
      <c r="M173" s="135"/>
    </row>
    <row r="174" spans="1:13" s="126" customFormat="1" ht="12.75">
      <c r="B174" s="122">
        <v>83</v>
      </c>
      <c r="C174" s="123" t="s">
        <v>124</v>
      </c>
      <c r="D174" s="124">
        <f t="shared" si="20"/>
        <v>0</v>
      </c>
      <c r="E174" s="135"/>
      <c r="F174" s="125" t="s">
        <v>482</v>
      </c>
      <c r="G174" s="125" t="s">
        <v>482</v>
      </c>
      <c r="H174" s="125" t="s">
        <v>482</v>
      </c>
      <c r="I174" s="125" t="s">
        <v>482</v>
      </c>
      <c r="J174" s="125" t="s">
        <v>482</v>
      </c>
      <c r="K174" s="135"/>
      <c r="L174" s="125" t="s">
        <v>482</v>
      </c>
      <c r="M174" s="125" t="s">
        <v>482</v>
      </c>
    </row>
    <row r="175" spans="1:13" s="126" customFormat="1" ht="12.75">
      <c r="B175" s="122">
        <v>89</v>
      </c>
      <c r="C175" s="123" t="s">
        <v>540</v>
      </c>
      <c r="D175" s="124">
        <f t="shared" si="20"/>
        <v>0</v>
      </c>
      <c r="E175" s="134"/>
      <c r="F175" s="125" t="s">
        <v>482</v>
      </c>
      <c r="G175" s="143" t="s">
        <v>482</v>
      </c>
      <c r="H175" s="146" t="s">
        <v>482</v>
      </c>
      <c r="I175" s="143" t="s">
        <v>482</v>
      </c>
      <c r="J175" s="143" t="s">
        <v>482</v>
      </c>
      <c r="K175" s="143" t="s">
        <v>482</v>
      </c>
      <c r="L175" s="143" t="s">
        <v>482</v>
      </c>
    </row>
    <row r="176" spans="1:13" s="126" customFormat="1" ht="12.75">
      <c r="B176" s="122">
        <v>98</v>
      </c>
      <c r="C176" s="123" t="s">
        <v>127</v>
      </c>
      <c r="D176" s="124">
        <f t="shared" si="20"/>
        <v>0</v>
      </c>
      <c r="E176" s="135"/>
      <c r="F176" s="125" t="s">
        <v>482</v>
      </c>
      <c r="G176" s="135"/>
      <c r="H176" s="135"/>
      <c r="I176" s="135"/>
      <c r="J176" s="135"/>
      <c r="K176" s="135"/>
      <c r="L176" s="135"/>
      <c r="M176" s="135"/>
    </row>
    <row r="177" spans="1:13" s="126" customFormat="1" ht="15">
      <c r="B177" s="122">
        <v>99</v>
      </c>
      <c r="C177" s="123" t="s">
        <v>437</v>
      </c>
      <c r="D177" s="110">
        <f t="shared" si="20"/>
        <v>0</v>
      </c>
      <c r="E177" s="110"/>
      <c r="F177" s="110"/>
      <c r="G177" s="127" t="s">
        <v>482</v>
      </c>
      <c r="H177" s="127" t="s">
        <v>482</v>
      </c>
      <c r="I177" s="127" t="s">
        <v>482</v>
      </c>
      <c r="J177" s="127" t="s">
        <v>482</v>
      </c>
      <c r="K177" s="127" t="s">
        <v>482</v>
      </c>
      <c r="L177" s="127" t="s">
        <v>482</v>
      </c>
      <c r="M177" s="127" t="s">
        <v>482</v>
      </c>
    </row>
    <row r="178" spans="1:13" s="126" customFormat="1" ht="15">
      <c r="B178" s="136"/>
      <c r="C178" s="112" t="s">
        <v>484</v>
      </c>
      <c r="D178" s="129">
        <f>SUM(D171:D177)</f>
        <v>0</v>
      </c>
      <c r="E178" s="129">
        <f t="shared" ref="E178:M178" si="21">SUM(E171:E177)</f>
        <v>0</v>
      </c>
      <c r="F178" s="129">
        <f t="shared" si="21"/>
        <v>0</v>
      </c>
      <c r="G178" s="129">
        <f t="shared" si="21"/>
        <v>0</v>
      </c>
      <c r="H178" s="129">
        <f t="shared" si="21"/>
        <v>0</v>
      </c>
      <c r="I178" s="129">
        <f t="shared" si="21"/>
        <v>0</v>
      </c>
      <c r="J178" s="129">
        <f t="shared" si="21"/>
        <v>0</v>
      </c>
      <c r="K178" s="129">
        <f t="shared" si="21"/>
        <v>0</v>
      </c>
      <c r="L178" s="129">
        <f t="shared" si="21"/>
        <v>0</v>
      </c>
      <c r="M178" s="129">
        <f t="shared" si="21"/>
        <v>0</v>
      </c>
    </row>
    <row r="179" spans="1:13" s="126" customFormat="1" ht="12.75">
      <c r="B179" s="138"/>
    </row>
    <row r="180" spans="1:13" s="126" customFormat="1" ht="12.75">
      <c r="B180" s="138"/>
    </row>
    <row r="181" spans="1:13" s="126" customFormat="1" ht="12.75">
      <c r="B181" s="140" t="s">
        <v>489</v>
      </c>
      <c r="I181" s="132" t="s">
        <v>439</v>
      </c>
    </row>
    <row r="182" spans="1:13" s="126" customFormat="1" ht="12.75">
      <c r="B182" s="122"/>
      <c r="C182" s="123"/>
      <c r="D182" s="123"/>
      <c r="E182" s="133" t="s">
        <v>466</v>
      </c>
      <c r="F182" s="133" t="s">
        <v>467</v>
      </c>
      <c r="G182" s="133" t="s">
        <v>468</v>
      </c>
      <c r="H182" s="133" t="s">
        <v>469</v>
      </c>
      <c r="I182" s="133" t="s">
        <v>470</v>
      </c>
      <c r="J182" s="119" t="s">
        <v>471</v>
      </c>
      <c r="K182" s="133" t="s">
        <v>472</v>
      </c>
      <c r="L182" s="123"/>
      <c r="M182" s="133" t="s">
        <v>473</v>
      </c>
    </row>
    <row r="183" spans="1:13" s="126" customFormat="1" ht="12.75">
      <c r="B183" s="122"/>
      <c r="C183" s="133" t="s">
        <v>474</v>
      </c>
      <c r="D183" s="133" t="s">
        <v>475</v>
      </c>
      <c r="E183" s="133" t="s">
        <v>476</v>
      </c>
      <c r="F183" s="133" t="s">
        <v>476</v>
      </c>
      <c r="G183" s="133" t="s">
        <v>477</v>
      </c>
      <c r="H183" s="133" t="s">
        <v>477</v>
      </c>
      <c r="I183" s="133" t="s">
        <v>478</v>
      </c>
      <c r="J183" s="119" t="s">
        <v>479</v>
      </c>
      <c r="K183" s="133" t="s">
        <v>480</v>
      </c>
      <c r="L183" s="133" t="s">
        <v>452</v>
      </c>
      <c r="M183" s="133" t="s">
        <v>481</v>
      </c>
    </row>
    <row r="184" spans="1:13" s="126" customFormat="1" ht="12.75">
      <c r="B184" s="122"/>
      <c r="C184" s="123"/>
      <c r="D184" s="123"/>
      <c r="E184" s="133" t="str">
        <f>"(0)"</f>
        <v>(0)</v>
      </c>
      <c r="F184" s="133" t="str">
        <f>"(1)"</f>
        <v>(1)</v>
      </c>
      <c r="G184" s="133" t="str">
        <f>"(2)"</f>
        <v>(2)</v>
      </c>
      <c r="H184" s="133" t="str">
        <f>"(3)"</f>
        <v>(3)</v>
      </c>
      <c r="I184" s="133" t="str">
        <f>"(4)"</f>
        <v>(4)</v>
      </c>
      <c r="J184" s="133" t="str">
        <f>"(5)"</f>
        <v>(5)</v>
      </c>
      <c r="K184" s="133" t="str">
        <f>"(7)"</f>
        <v>(7)</v>
      </c>
      <c r="L184" s="133" t="str">
        <f>"(8)"</f>
        <v>(8)</v>
      </c>
      <c r="M184" s="133" t="str">
        <f>"(9)"</f>
        <v>(9)</v>
      </c>
    </row>
    <row r="185" spans="1:13" s="126" customFormat="1" ht="12.75">
      <c r="B185" s="122">
        <v>21</v>
      </c>
      <c r="C185" s="123" t="s">
        <v>175</v>
      </c>
      <c r="D185" s="124">
        <f t="shared" ref="D185:D190" si="22">SUM(E185:M185)</f>
        <v>911333.17</v>
      </c>
      <c r="E185" s="135">
        <v>59741</v>
      </c>
      <c r="F185" s="125" t="s">
        <v>482</v>
      </c>
      <c r="G185" s="135">
        <v>819.56</v>
      </c>
      <c r="H185" s="135">
        <v>287721.26</v>
      </c>
      <c r="I185" s="135">
        <v>93887.5</v>
      </c>
      <c r="J185" s="135">
        <v>19776.63</v>
      </c>
      <c r="K185" s="135">
        <v>425268.13</v>
      </c>
      <c r="L185" s="135">
        <v>24119.09</v>
      </c>
      <c r="M185" s="135"/>
    </row>
    <row r="186" spans="1:13" s="126" customFormat="1" ht="12.75">
      <c r="B186" s="122">
        <v>27</v>
      </c>
      <c r="C186" s="123" t="s">
        <v>182</v>
      </c>
      <c r="D186" s="124">
        <f t="shared" si="22"/>
        <v>0</v>
      </c>
      <c r="E186" s="135"/>
      <c r="F186" s="125" t="s">
        <v>482</v>
      </c>
      <c r="G186" s="135"/>
      <c r="H186" s="135"/>
      <c r="I186" s="135"/>
      <c r="J186" s="135"/>
      <c r="K186" s="135"/>
      <c r="L186" s="135"/>
      <c r="M186" s="135"/>
    </row>
    <row r="187" spans="1:13" s="126" customFormat="1" ht="12.75">
      <c r="B187" s="122">
        <v>60</v>
      </c>
      <c r="C187" s="123" t="s">
        <v>190</v>
      </c>
      <c r="D187" s="124">
        <f t="shared" si="22"/>
        <v>0</v>
      </c>
      <c r="E187" s="135"/>
      <c r="F187" s="125" t="s">
        <v>482</v>
      </c>
      <c r="G187" s="135"/>
      <c r="H187" s="135"/>
      <c r="I187" s="135"/>
      <c r="J187" s="135"/>
      <c r="K187" s="135"/>
      <c r="L187" s="135"/>
      <c r="M187" s="135"/>
    </row>
    <row r="188" spans="1:13" s="126" customFormat="1" ht="12.75">
      <c r="B188" s="122">
        <v>83</v>
      </c>
      <c r="C188" s="123" t="s">
        <v>124</v>
      </c>
      <c r="D188" s="124">
        <f t="shared" si="22"/>
        <v>0</v>
      </c>
      <c r="E188" s="135"/>
      <c r="F188" s="125" t="s">
        <v>482</v>
      </c>
      <c r="G188" s="125" t="s">
        <v>482</v>
      </c>
      <c r="H188" s="125" t="s">
        <v>482</v>
      </c>
      <c r="I188" s="125" t="s">
        <v>482</v>
      </c>
      <c r="J188" s="125" t="s">
        <v>482</v>
      </c>
      <c r="K188" s="135"/>
      <c r="L188" s="125" t="s">
        <v>482</v>
      </c>
      <c r="M188" s="125" t="s">
        <v>482</v>
      </c>
    </row>
    <row r="189" spans="1:13" s="126" customFormat="1" ht="12.75">
      <c r="B189" s="122">
        <v>89</v>
      </c>
      <c r="C189" s="123" t="s">
        <v>540</v>
      </c>
      <c r="D189" s="124">
        <f t="shared" si="22"/>
        <v>0</v>
      </c>
      <c r="E189" s="134"/>
      <c r="F189" s="125" t="s">
        <v>482</v>
      </c>
      <c r="G189" s="143" t="s">
        <v>482</v>
      </c>
      <c r="H189" s="146" t="s">
        <v>482</v>
      </c>
      <c r="I189" s="143" t="s">
        <v>482</v>
      </c>
      <c r="J189" s="143" t="s">
        <v>482</v>
      </c>
      <c r="K189" s="143" t="s">
        <v>482</v>
      </c>
      <c r="L189" s="143" t="s">
        <v>482</v>
      </c>
    </row>
    <row r="190" spans="1:13" s="126" customFormat="1" ht="12.75">
      <c r="B190" s="122">
        <v>98</v>
      </c>
      <c r="C190" s="123" t="s">
        <v>127</v>
      </c>
      <c r="D190" s="124">
        <f t="shared" si="22"/>
        <v>371511.95</v>
      </c>
      <c r="E190" s="135">
        <v>10150</v>
      </c>
      <c r="F190" s="125" t="s">
        <v>482</v>
      </c>
      <c r="G190" s="135"/>
      <c r="H190" s="135">
        <v>113637.61</v>
      </c>
      <c r="I190" s="135">
        <v>31946.16</v>
      </c>
      <c r="J190" s="135">
        <v>2942.79</v>
      </c>
      <c r="K190" s="135">
        <v>209472.97</v>
      </c>
      <c r="L190" s="135">
        <v>3362.42</v>
      </c>
      <c r="M190" s="135"/>
    </row>
    <row r="191" spans="1:13" s="126" customFormat="1" ht="15">
      <c r="B191" s="122">
        <v>99</v>
      </c>
      <c r="C191" s="123" t="s">
        <v>437</v>
      </c>
      <c r="D191" s="110">
        <f>SUM(E191:F191)</f>
        <v>-83917</v>
      </c>
      <c r="E191" s="110"/>
      <c r="F191" s="110">
        <v>-83917</v>
      </c>
      <c r="G191" s="127" t="s">
        <v>482</v>
      </c>
      <c r="H191" s="127" t="s">
        <v>482</v>
      </c>
      <c r="I191" s="127" t="s">
        <v>482</v>
      </c>
      <c r="J191" s="127" t="s">
        <v>482</v>
      </c>
      <c r="K191" s="127" t="s">
        <v>482</v>
      </c>
      <c r="L191" s="127" t="s">
        <v>482</v>
      </c>
      <c r="M191" s="127" t="s">
        <v>482</v>
      </c>
    </row>
    <row r="192" spans="1:13" s="130" customFormat="1" ht="15">
      <c r="A192" s="126"/>
      <c r="B192" s="136"/>
      <c r="C192" s="112" t="s">
        <v>484</v>
      </c>
      <c r="D192" s="129">
        <f t="shared" ref="D192:M192" si="23">SUM(D185:D191)</f>
        <v>1198928.1200000001</v>
      </c>
      <c r="E192" s="129">
        <f t="shared" si="23"/>
        <v>69891</v>
      </c>
      <c r="F192" s="129">
        <f t="shared" si="23"/>
        <v>-83917</v>
      </c>
      <c r="G192" s="129">
        <f t="shared" si="23"/>
        <v>819.56</v>
      </c>
      <c r="H192" s="129">
        <f t="shared" si="23"/>
        <v>401358.87</v>
      </c>
      <c r="I192" s="129">
        <f t="shared" si="23"/>
        <v>125833.66</v>
      </c>
      <c r="J192" s="129">
        <f t="shared" si="23"/>
        <v>22719.420000000002</v>
      </c>
      <c r="K192" s="129">
        <f t="shared" si="23"/>
        <v>634741.1</v>
      </c>
      <c r="L192" s="129">
        <f t="shared" si="23"/>
        <v>27481.510000000002</v>
      </c>
      <c r="M192" s="129">
        <f t="shared" si="23"/>
        <v>0</v>
      </c>
    </row>
    <row r="193" spans="1:13" s="126" customFormat="1" ht="12.75">
      <c r="A193" s="130"/>
      <c r="B193" s="141"/>
      <c r="C193" s="123"/>
      <c r="D193" s="123"/>
      <c r="E193" s="123"/>
      <c r="F193" s="123"/>
      <c r="G193" s="123"/>
      <c r="H193" s="123"/>
      <c r="I193" s="123"/>
      <c r="J193" s="123"/>
      <c r="K193" s="123"/>
      <c r="L193" s="123"/>
      <c r="M193" s="123"/>
    </row>
    <row r="194" spans="1:13" s="126" customFormat="1" ht="12.75">
      <c r="B194" s="122"/>
      <c r="C194" s="123"/>
      <c r="D194" s="123"/>
      <c r="E194" s="123"/>
      <c r="F194" s="123"/>
      <c r="G194" s="123"/>
      <c r="H194" s="123"/>
      <c r="I194" s="123"/>
      <c r="J194" s="123"/>
      <c r="K194" s="123"/>
      <c r="L194" s="123"/>
      <c r="M194" s="123"/>
    </row>
    <row r="195" spans="1:13" s="126" customFormat="1" ht="12.75">
      <c r="B195" s="139" t="s">
        <v>490</v>
      </c>
      <c r="C195" s="123"/>
      <c r="D195" s="123"/>
      <c r="E195" s="123"/>
      <c r="F195" s="123"/>
      <c r="G195" s="123"/>
      <c r="H195" s="123"/>
      <c r="I195" s="133" t="s">
        <v>439</v>
      </c>
      <c r="J195" s="123"/>
      <c r="K195" s="123"/>
      <c r="L195" s="123"/>
      <c r="M195" s="123"/>
    </row>
    <row r="196" spans="1:13" s="126" customFormat="1" ht="12.75">
      <c r="B196" s="122"/>
      <c r="C196" s="123"/>
      <c r="D196" s="123"/>
      <c r="E196" s="133" t="s">
        <v>466</v>
      </c>
      <c r="F196" s="133" t="s">
        <v>467</v>
      </c>
      <c r="G196" s="133" t="s">
        <v>468</v>
      </c>
      <c r="H196" s="133" t="s">
        <v>469</v>
      </c>
      <c r="I196" s="133" t="s">
        <v>470</v>
      </c>
      <c r="J196" s="119" t="s">
        <v>471</v>
      </c>
      <c r="K196" s="133" t="s">
        <v>472</v>
      </c>
      <c r="L196" s="123"/>
      <c r="M196" s="133" t="s">
        <v>473</v>
      </c>
    </row>
    <row r="197" spans="1:13" s="126" customFormat="1" ht="12.75">
      <c r="B197" s="122"/>
      <c r="C197" s="133" t="s">
        <v>474</v>
      </c>
      <c r="D197" s="133" t="s">
        <v>475</v>
      </c>
      <c r="E197" s="133" t="s">
        <v>476</v>
      </c>
      <c r="F197" s="133" t="s">
        <v>476</v>
      </c>
      <c r="G197" s="133" t="s">
        <v>477</v>
      </c>
      <c r="H197" s="133" t="s">
        <v>477</v>
      </c>
      <c r="I197" s="133" t="s">
        <v>478</v>
      </c>
      <c r="J197" s="119" t="s">
        <v>479</v>
      </c>
      <c r="K197" s="133" t="s">
        <v>480</v>
      </c>
      <c r="L197" s="133" t="s">
        <v>452</v>
      </c>
      <c r="M197" s="133" t="s">
        <v>481</v>
      </c>
    </row>
    <row r="198" spans="1:13" s="126" customFormat="1" ht="12.75">
      <c r="B198" s="122"/>
      <c r="C198" s="123"/>
      <c r="D198" s="123"/>
      <c r="E198" s="133" t="str">
        <f>"(0)"</f>
        <v>(0)</v>
      </c>
      <c r="F198" s="133" t="str">
        <f>"(1)"</f>
        <v>(1)</v>
      </c>
      <c r="G198" s="133" t="str">
        <f>"(2)"</f>
        <v>(2)</v>
      </c>
      <c r="H198" s="133" t="str">
        <f>"(3)"</f>
        <v>(3)</v>
      </c>
      <c r="I198" s="133" t="str">
        <f>"(4)"</f>
        <v>(4)</v>
      </c>
      <c r="J198" s="133" t="str">
        <f>"(5)"</f>
        <v>(5)</v>
      </c>
      <c r="K198" s="133" t="str">
        <f>"(7)"</f>
        <v>(7)</v>
      </c>
      <c r="L198" s="133" t="str">
        <f>"(8)"</f>
        <v>(8)</v>
      </c>
      <c r="M198" s="133" t="str">
        <f>"(9)"</f>
        <v>(9)</v>
      </c>
    </row>
    <row r="199" spans="1:13" s="126" customFormat="1" ht="12.75">
      <c r="B199" s="122">
        <v>21</v>
      </c>
      <c r="C199" s="123" t="s">
        <v>175</v>
      </c>
      <c r="D199" s="124">
        <f t="shared" ref="D199:D205" si="24">SUM(E199:M199)</f>
        <v>0</v>
      </c>
      <c r="E199" s="135"/>
      <c r="F199" s="125" t="s">
        <v>482</v>
      </c>
      <c r="G199" s="135"/>
      <c r="H199" s="135"/>
      <c r="I199" s="135"/>
      <c r="J199" s="135"/>
      <c r="K199" s="135"/>
      <c r="L199" s="135"/>
      <c r="M199" s="135"/>
    </row>
    <row r="200" spans="1:13" s="126" customFormat="1" ht="12.75">
      <c r="B200" s="122">
        <v>27</v>
      </c>
      <c r="C200" s="123" t="s">
        <v>182</v>
      </c>
      <c r="D200" s="124">
        <f t="shared" si="24"/>
        <v>0</v>
      </c>
      <c r="E200" s="135"/>
      <c r="F200" s="125" t="s">
        <v>482</v>
      </c>
      <c r="G200" s="135"/>
      <c r="H200" s="135"/>
      <c r="I200" s="135"/>
      <c r="J200" s="135"/>
      <c r="K200" s="135"/>
      <c r="L200" s="135"/>
      <c r="M200" s="135"/>
    </row>
    <row r="201" spans="1:13" s="126" customFormat="1" ht="12.75">
      <c r="B201" s="122">
        <v>60</v>
      </c>
      <c r="C201" s="123" t="s">
        <v>190</v>
      </c>
      <c r="D201" s="124">
        <f t="shared" si="24"/>
        <v>0</v>
      </c>
      <c r="E201" s="135"/>
      <c r="F201" s="125" t="s">
        <v>482</v>
      </c>
      <c r="G201" s="135"/>
      <c r="H201" s="135"/>
      <c r="I201" s="135"/>
      <c r="J201" s="135"/>
      <c r="K201" s="135"/>
      <c r="L201" s="135"/>
      <c r="M201" s="135"/>
    </row>
    <row r="202" spans="1:13" s="126" customFormat="1" ht="12.75">
      <c r="A202" s="123"/>
      <c r="B202" s="122">
        <v>72</v>
      </c>
      <c r="C202" s="123" t="s">
        <v>663</v>
      </c>
      <c r="D202" s="124">
        <f t="shared" si="24"/>
        <v>0</v>
      </c>
      <c r="E202" s="135"/>
      <c r="F202" s="125" t="s">
        <v>482</v>
      </c>
      <c r="G202" s="135"/>
      <c r="H202" s="135"/>
      <c r="I202" s="135"/>
      <c r="J202" s="135"/>
      <c r="K202" s="135"/>
      <c r="L202" s="135"/>
      <c r="M202" s="135"/>
    </row>
    <row r="203" spans="1:13" s="126" customFormat="1" ht="12.75">
      <c r="B203" s="122">
        <v>83</v>
      </c>
      <c r="C203" s="123" t="s">
        <v>124</v>
      </c>
      <c r="D203" s="124">
        <f t="shared" si="24"/>
        <v>0</v>
      </c>
      <c r="E203" s="135"/>
      <c r="F203" s="125" t="s">
        <v>482</v>
      </c>
      <c r="G203" s="125" t="s">
        <v>482</v>
      </c>
      <c r="H203" s="125" t="s">
        <v>482</v>
      </c>
      <c r="I203" s="125" t="s">
        <v>482</v>
      </c>
      <c r="J203" s="125" t="s">
        <v>482</v>
      </c>
      <c r="K203" s="135"/>
      <c r="L203" s="125" t="s">
        <v>482</v>
      </c>
      <c r="M203" s="125" t="s">
        <v>482</v>
      </c>
    </row>
    <row r="204" spans="1:13" s="126" customFormat="1" ht="12.75">
      <c r="B204" s="122">
        <v>89</v>
      </c>
      <c r="C204" s="123" t="s">
        <v>540</v>
      </c>
      <c r="D204" s="124">
        <f t="shared" si="24"/>
        <v>0</v>
      </c>
      <c r="E204" s="134"/>
      <c r="F204" s="125" t="s">
        <v>482</v>
      </c>
      <c r="G204" s="143" t="s">
        <v>482</v>
      </c>
      <c r="H204" s="146" t="s">
        <v>482</v>
      </c>
      <c r="I204" s="143" t="s">
        <v>482</v>
      </c>
      <c r="J204" s="143" t="s">
        <v>482</v>
      </c>
      <c r="K204" s="143" t="s">
        <v>482</v>
      </c>
      <c r="L204" s="143" t="s">
        <v>482</v>
      </c>
    </row>
    <row r="205" spans="1:13" s="126" customFormat="1" ht="12.75">
      <c r="B205" s="122">
        <v>98</v>
      </c>
      <c r="C205" s="123" t="s">
        <v>127</v>
      </c>
      <c r="D205" s="124">
        <f t="shared" si="24"/>
        <v>363171.31999999995</v>
      </c>
      <c r="E205" s="135">
        <v>27464</v>
      </c>
      <c r="F205" s="125" t="s">
        <v>482</v>
      </c>
      <c r="G205" s="135">
        <v>3933</v>
      </c>
      <c r="H205" s="135">
        <v>198618.3</v>
      </c>
      <c r="I205" s="135">
        <v>73484.36</v>
      </c>
      <c r="J205" s="135">
        <v>4193.97</v>
      </c>
      <c r="K205" s="135">
        <v>41872.06</v>
      </c>
      <c r="L205" s="135">
        <v>13605.63</v>
      </c>
      <c r="M205" s="135"/>
    </row>
    <row r="206" spans="1:13" s="126" customFormat="1" ht="15">
      <c r="B206" s="122">
        <v>99</v>
      </c>
      <c r="C206" s="123" t="s">
        <v>437</v>
      </c>
      <c r="D206" s="110">
        <f>SUM(E206:F206)</f>
        <v>-8424</v>
      </c>
      <c r="E206" s="110"/>
      <c r="F206" s="110">
        <v>-8424</v>
      </c>
      <c r="G206" s="127" t="s">
        <v>482</v>
      </c>
      <c r="H206" s="127" t="s">
        <v>482</v>
      </c>
      <c r="I206" s="127" t="s">
        <v>482</v>
      </c>
      <c r="J206" s="127" t="s">
        <v>482</v>
      </c>
      <c r="K206" s="127" t="s">
        <v>482</v>
      </c>
      <c r="L206" s="127" t="s">
        <v>482</v>
      </c>
      <c r="M206" s="127" t="s">
        <v>482</v>
      </c>
    </row>
    <row r="207" spans="1:13" s="130" customFormat="1" ht="15">
      <c r="A207" s="126"/>
      <c r="B207" s="136"/>
      <c r="C207" s="112" t="s">
        <v>484</v>
      </c>
      <c r="D207" s="129">
        <f t="shared" ref="D207:M207" si="25">SUM(D199:D206)</f>
        <v>354747.31999999995</v>
      </c>
      <c r="E207" s="129">
        <f t="shared" si="25"/>
        <v>27464</v>
      </c>
      <c r="F207" s="129">
        <f t="shared" si="25"/>
        <v>-8424</v>
      </c>
      <c r="G207" s="129">
        <f t="shared" si="25"/>
        <v>3933</v>
      </c>
      <c r="H207" s="129">
        <f t="shared" si="25"/>
        <v>198618.3</v>
      </c>
      <c r="I207" s="129">
        <f t="shared" si="25"/>
        <v>73484.36</v>
      </c>
      <c r="J207" s="129">
        <f t="shared" si="25"/>
        <v>4193.97</v>
      </c>
      <c r="K207" s="129">
        <f t="shared" si="25"/>
        <v>41872.06</v>
      </c>
      <c r="L207" s="129">
        <f t="shared" si="25"/>
        <v>13605.63</v>
      </c>
      <c r="M207" s="129">
        <f t="shared" si="25"/>
        <v>0</v>
      </c>
    </row>
    <row r="208" spans="1:13" s="126" customFormat="1" ht="12.75">
      <c r="A208" s="130"/>
      <c r="B208" s="122"/>
      <c r="C208" s="123"/>
      <c r="D208" s="123"/>
      <c r="E208" s="123"/>
      <c r="F208" s="123"/>
      <c r="G208" s="123"/>
      <c r="H208" s="123"/>
      <c r="I208" s="123"/>
      <c r="J208" s="123"/>
      <c r="K208" s="123"/>
      <c r="L208" s="123"/>
      <c r="M208" s="123"/>
    </row>
    <row r="209" spans="1:13" s="126" customFormat="1" ht="12.75">
      <c r="B209" s="122"/>
      <c r="C209" s="123"/>
      <c r="D209" s="123"/>
      <c r="E209" s="123"/>
      <c r="F209" s="123"/>
      <c r="G209" s="123"/>
      <c r="H209" s="123"/>
      <c r="I209" s="123"/>
      <c r="J209" s="123"/>
      <c r="K209" s="123"/>
      <c r="L209" s="123"/>
      <c r="M209" s="123"/>
    </row>
    <row r="210" spans="1:13" s="126" customFormat="1" ht="12.75">
      <c r="B210" s="139" t="s">
        <v>491</v>
      </c>
      <c r="C210" s="123"/>
      <c r="D210" s="123"/>
      <c r="E210" s="123"/>
      <c r="F210" s="123"/>
      <c r="G210" s="123"/>
      <c r="H210" s="133"/>
      <c r="I210" s="133" t="s">
        <v>439</v>
      </c>
      <c r="J210" s="123"/>
      <c r="K210" s="123"/>
      <c r="L210" s="123"/>
      <c r="M210" s="123"/>
    </row>
    <row r="211" spans="1:13" s="126" customFormat="1" ht="12.75">
      <c r="B211" s="122"/>
      <c r="C211" s="123"/>
      <c r="D211" s="123"/>
      <c r="E211" s="133" t="s">
        <v>466</v>
      </c>
      <c r="F211" s="133" t="s">
        <v>467</v>
      </c>
      <c r="G211" s="133" t="s">
        <v>468</v>
      </c>
      <c r="H211" s="133" t="s">
        <v>469</v>
      </c>
      <c r="I211" s="133" t="s">
        <v>470</v>
      </c>
      <c r="J211" s="119" t="s">
        <v>471</v>
      </c>
      <c r="K211" s="133" t="s">
        <v>472</v>
      </c>
      <c r="L211" s="123"/>
      <c r="M211" s="133" t="s">
        <v>473</v>
      </c>
    </row>
    <row r="212" spans="1:13" s="126" customFormat="1" ht="12.75">
      <c r="B212" s="122"/>
      <c r="C212" s="133" t="s">
        <v>474</v>
      </c>
      <c r="D212" s="133" t="s">
        <v>475</v>
      </c>
      <c r="E212" s="133" t="s">
        <v>476</v>
      </c>
      <c r="F212" s="133" t="s">
        <v>476</v>
      </c>
      <c r="G212" s="133" t="s">
        <v>477</v>
      </c>
      <c r="H212" s="133" t="s">
        <v>477</v>
      </c>
      <c r="I212" s="133" t="s">
        <v>478</v>
      </c>
      <c r="J212" s="119" t="s">
        <v>479</v>
      </c>
      <c r="K212" s="133" t="s">
        <v>480</v>
      </c>
      <c r="L212" s="133" t="s">
        <v>452</v>
      </c>
      <c r="M212" s="133" t="s">
        <v>481</v>
      </c>
    </row>
    <row r="213" spans="1:13" s="126" customFormat="1" ht="12.75">
      <c r="B213" s="122"/>
      <c r="C213" s="123"/>
      <c r="D213" s="123"/>
      <c r="E213" s="133" t="str">
        <f>"(0)"</f>
        <v>(0)</v>
      </c>
      <c r="F213" s="133" t="str">
        <f>"(1)"</f>
        <v>(1)</v>
      </c>
      <c r="G213" s="133" t="str">
        <f>"(2)"</f>
        <v>(2)</v>
      </c>
      <c r="H213" s="133" t="str">
        <f>"(3)"</f>
        <v>(3)</v>
      </c>
      <c r="I213" s="133" t="str">
        <f>"(4)"</f>
        <v>(4)</v>
      </c>
      <c r="J213" s="133" t="str">
        <f>"(5)"</f>
        <v>(5)</v>
      </c>
      <c r="K213" s="133" t="str">
        <f>"(7)"</f>
        <v>(7)</v>
      </c>
      <c r="L213" s="133" t="str">
        <f>"(8)"</f>
        <v>(8)</v>
      </c>
      <c r="M213" s="133" t="str">
        <f>"(9)"</f>
        <v>(9)</v>
      </c>
    </row>
    <row r="214" spans="1:13" s="126" customFormat="1" ht="12.75">
      <c r="B214" s="122">
        <v>21</v>
      </c>
      <c r="C214" s="123" t="s">
        <v>175</v>
      </c>
      <c r="D214" s="124">
        <f t="shared" ref="D214:D220" si="26">SUM(E214:M214)</f>
        <v>0</v>
      </c>
      <c r="E214" s="135"/>
      <c r="F214" s="125" t="s">
        <v>482</v>
      </c>
      <c r="G214" s="135"/>
      <c r="H214" s="135"/>
      <c r="I214" s="135"/>
      <c r="J214" s="135"/>
      <c r="K214" s="135"/>
      <c r="L214" s="135"/>
      <c r="M214" s="135"/>
    </row>
    <row r="215" spans="1:13" s="126" customFormat="1" ht="12.75">
      <c r="B215" s="122">
        <v>27</v>
      </c>
      <c r="C215" s="123" t="s">
        <v>182</v>
      </c>
      <c r="D215" s="124">
        <f t="shared" si="26"/>
        <v>0</v>
      </c>
      <c r="E215" s="135"/>
      <c r="F215" s="125" t="s">
        <v>482</v>
      </c>
      <c r="G215" s="135"/>
      <c r="H215" s="135"/>
      <c r="I215" s="135"/>
      <c r="J215" s="135"/>
      <c r="K215" s="135"/>
      <c r="L215" s="135"/>
      <c r="M215" s="135"/>
    </row>
    <row r="216" spans="1:13" s="126" customFormat="1" ht="12.75">
      <c r="B216" s="122">
        <v>60</v>
      </c>
      <c r="C216" s="123" t="s">
        <v>190</v>
      </c>
      <c r="D216" s="124">
        <f t="shared" si="26"/>
        <v>0</v>
      </c>
      <c r="E216" s="135"/>
      <c r="F216" s="125" t="s">
        <v>482</v>
      </c>
      <c r="G216" s="135"/>
      <c r="H216" s="135"/>
      <c r="I216" s="135"/>
      <c r="J216" s="135"/>
      <c r="K216" s="135"/>
      <c r="L216" s="135"/>
      <c r="M216" s="135"/>
    </row>
    <row r="217" spans="1:13" s="126" customFormat="1" ht="12.75">
      <c r="A217" s="123"/>
      <c r="B217" s="122">
        <v>72</v>
      </c>
      <c r="C217" s="123" t="s">
        <v>663</v>
      </c>
      <c r="D217" s="124">
        <f t="shared" si="26"/>
        <v>0</v>
      </c>
      <c r="E217" s="135"/>
      <c r="F217" s="125" t="s">
        <v>482</v>
      </c>
      <c r="G217" s="135"/>
      <c r="H217" s="135"/>
      <c r="I217" s="135"/>
      <c r="J217" s="135"/>
      <c r="K217" s="135"/>
      <c r="L217" s="135"/>
      <c r="M217" s="135"/>
    </row>
    <row r="218" spans="1:13" s="126" customFormat="1" ht="12.75">
      <c r="B218" s="122">
        <v>83</v>
      </c>
      <c r="C218" s="123" t="s">
        <v>124</v>
      </c>
      <c r="D218" s="124">
        <f t="shared" si="26"/>
        <v>0</v>
      </c>
      <c r="E218" s="135"/>
      <c r="F218" s="125" t="s">
        <v>482</v>
      </c>
      <c r="G218" s="125" t="s">
        <v>482</v>
      </c>
      <c r="H218" s="125" t="s">
        <v>482</v>
      </c>
      <c r="I218" s="125" t="s">
        <v>482</v>
      </c>
      <c r="J218" s="125" t="s">
        <v>482</v>
      </c>
      <c r="K218" s="135"/>
      <c r="L218" s="125" t="s">
        <v>482</v>
      </c>
      <c r="M218" s="125" t="s">
        <v>482</v>
      </c>
    </row>
    <row r="219" spans="1:13" s="126" customFormat="1" ht="12.75">
      <c r="B219" s="122">
        <v>89</v>
      </c>
      <c r="C219" s="123" t="s">
        <v>540</v>
      </c>
      <c r="D219" s="124">
        <f t="shared" si="26"/>
        <v>0</v>
      </c>
      <c r="E219" s="134"/>
      <c r="F219" s="125" t="s">
        <v>482</v>
      </c>
      <c r="G219" s="143" t="s">
        <v>482</v>
      </c>
      <c r="H219" s="146" t="s">
        <v>482</v>
      </c>
      <c r="I219" s="143" t="s">
        <v>482</v>
      </c>
      <c r="J219" s="143" t="s">
        <v>482</v>
      </c>
      <c r="K219" s="143" t="s">
        <v>482</v>
      </c>
      <c r="L219" s="143" t="s">
        <v>482</v>
      </c>
    </row>
    <row r="220" spans="1:13" s="126" customFormat="1" ht="12.75">
      <c r="B220" s="122">
        <v>98</v>
      </c>
      <c r="C220" s="123" t="s">
        <v>127</v>
      </c>
      <c r="D220" s="124">
        <f t="shared" si="26"/>
        <v>96550.529999999984</v>
      </c>
      <c r="E220" s="135">
        <v>11532</v>
      </c>
      <c r="F220" s="125" t="s">
        <v>482</v>
      </c>
      <c r="G220" s="135"/>
      <c r="H220" s="135">
        <v>61960.9</v>
      </c>
      <c r="I220" s="135">
        <v>22728.45</v>
      </c>
      <c r="J220" s="135"/>
      <c r="K220" s="135">
        <v>329.18</v>
      </c>
      <c r="L220" s="135"/>
      <c r="M220" s="135"/>
    </row>
    <row r="221" spans="1:13" s="126" customFormat="1" ht="15">
      <c r="B221" s="122">
        <v>99</v>
      </c>
      <c r="C221" s="123" t="s">
        <v>437</v>
      </c>
      <c r="D221" s="110">
        <f>SUM(E221:F221)</f>
        <v>0</v>
      </c>
      <c r="E221" s="110"/>
      <c r="F221" s="110"/>
      <c r="G221" s="127" t="s">
        <v>482</v>
      </c>
      <c r="H221" s="127" t="s">
        <v>482</v>
      </c>
      <c r="I221" s="127" t="s">
        <v>482</v>
      </c>
      <c r="J221" s="127" t="s">
        <v>482</v>
      </c>
      <c r="K221" s="127" t="s">
        <v>482</v>
      </c>
      <c r="L221" s="127" t="s">
        <v>482</v>
      </c>
      <c r="M221" s="127" t="s">
        <v>482</v>
      </c>
    </row>
    <row r="222" spans="1:13" s="130" customFormat="1" ht="15">
      <c r="A222" s="126"/>
      <c r="B222" s="136"/>
      <c r="C222" s="112" t="s">
        <v>484</v>
      </c>
      <c r="D222" s="129">
        <f t="shared" ref="D222:M222" si="27">SUM(D214:D221)</f>
        <v>96550.529999999984</v>
      </c>
      <c r="E222" s="129">
        <f t="shared" si="27"/>
        <v>11532</v>
      </c>
      <c r="F222" s="129">
        <f t="shared" si="27"/>
        <v>0</v>
      </c>
      <c r="G222" s="129">
        <f t="shared" si="27"/>
        <v>0</v>
      </c>
      <c r="H222" s="129">
        <f t="shared" si="27"/>
        <v>61960.9</v>
      </c>
      <c r="I222" s="129">
        <f t="shared" si="27"/>
        <v>22728.45</v>
      </c>
      <c r="J222" s="129">
        <f t="shared" si="27"/>
        <v>0</v>
      </c>
      <c r="K222" s="129">
        <f t="shared" si="27"/>
        <v>329.18</v>
      </c>
      <c r="L222" s="129">
        <f t="shared" si="27"/>
        <v>0</v>
      </c>
      <c r="M222" s="129">
        <f t="shared" si="27"/>
        <v>0</v>
      </c>
    </row>
    <row r="223" spans="1:13" s="126" customFormat="1" ht="12.75">
      <c r="A223" s="130"/>
      <c r="B223" s="122"/>
      <c r="C223" s="123"/>
      <c r="D223" s="123"/>
      <c r="E223" s="123"/>
      <c r="F223" s="123"/>
      <c r="G223" s="123"/>
      <c r="H223" s="123"/>
      <c r="I223" s="123"/>
      <c r="J223" s="123"/>
      <c r="K223" s="123"/>
      <c r="L223" s="123"/>
      <c r="M223" s="123"/>
    </row>
    <row r="224" spans="1:13" s="126" customFormat="1" ht="12.75">
      <c r="B224" s="122"/>
      <c r="C224" s="123"/>
      <c r="D224" s="123"/>
      <c r="E224" s="123"/>
      <c r="F224" s="123"/>
      <c r="G224" s="123"/>
      <c r="H224" s="123"/>
      <c r="I224" s="123"/>
      <c r="J224" s="123"/>
      <c r="K224" s="123"/>
      <c r="L224" s="123"/>
      <c r="M224" s="123"/>
    </row>
    <row r="225" spans="1:13" s="126" customFormat="1" ht="12.75">
      <c r="B225" s="139" t="s">
        <v>492</v>
      </c>
      <c r="C225" s="123"/>
      <c r="D225" s="123"/>
      <c r="E225" s="123"/>
      <c r="F225" s="123"/>
      <c r="G225" s="123"/>
      <c r="H225" s="123"/>
      <c r="I225" s="133" t="s">
        <v>439</v>
      </c>
      <c r="J225" s="123"/>
      <c r="K225" s="123"/>
      <c r="L225" s="123"/>
      <c r="M225" s="123"/>
    </row>
    <row r="226" spans="1:13" s="126" customFormat="1" ht="12.75">
      <c r="B226" s="122"/>
      <c r="C226" s="123"/>
      <c r="D226" s="123"/>
      <c r="E226" s="133" t="s">
        <v>466</v>
      </c>
      <c r="F226" s="133" t="s">
        <v>467</v>
      </c>
      <c r="G226" s="133" t="s">
        <v>468</v>
      </c>
      <c r="H226" s="133" t="s">
        <v>469</v>
      </c>
      <c r="I226" s="133" t="s">
        <v>470</v>
      </c>
      <c r="J226" s="119" t="s">
        <v>471</v>
      </c>
      <c r="K226" s="133" t="s">
        <v>472</v>
      </c>
      <c r="L226" s="123"/>
      <c r="M226" s="133" t="s">
        <v>473</v>
      </c>
    </row>
    <row r="227" spans="1:13" s="126" customFormat="1" ht="12.75">
      <c r="B227" s="122"/>
      <c r="C227" s="133" t="s">
        <v>474</v>
      </c>
      <c r="D227" s="133" t="s">
        <v>475</v>
      </c>
      <c r="E227" s="133" t="s">
        <v>476</v>
      </c>
      <c r="F227" s="133" t="s">
        <v>476</v>
      </c>
      <c r="G227" s="133" t="s">
        <v>477</v>
      </c>
      <c r="H227" s="133" t="s">
        <v>477</v>
      </c>
      <c r="I227" s="133" t="s">
        <v>478</v>
      </c>
      <c r="J227" s="119" t="s">
        <v>479</v>
      </c>
      <c r="K227" s="133" t="s">
        <v>480</v>
      </c>
      <c r="L227" s="133" t="s">
        <v>452</v>
      </c>
      <c r="M227" s="133" t="s">
        <v>481</v>
      </c>
    </row>
    <row r="228" spans="1:13" s="126" customFormat="1" ht="12.75">
      <c r="B228" s="122"/>
      <c r="C228" s="123"/>
      <c r="D228" s="123"/>
      <c r="E228" s="133" t="str">
        <f>"(0)"</f>
        <v>(0)</v>
      </c>
      <c r="F228" s="133" t="str">
        <f>"(1)"</f>
        <v>(1)</v>
      </c>
      <c r="G228" s="133" t="str">
        <f>"(2)"</f>
        <v>(2)</v>
      </c>
      <c r="H228" s="133" t="str">
        <f>"(3)"</f>
        <v>(3)</v>
      </c>
      <c r="I228" s="133" t="str">
        <f>"(4)"</f>
        <v>(4)</v>
      </c>
      <c r="J228" s="133" t="str">
        <f>"(5)"</f>
        <v>(5)</v>
      </c>
      <c r="K228" s="133" t="str">
        <f>"(7)"</f>
        <v>(7)</v>
      </c>
      <c r="L228" s="133" t="str">
        <f>"(8)"</f>
        <v>(8)</v>
      </c>
      <c r="M228" s="133" t="str">
        <f>"(9)"</f>
        <v>(9)</v>
      </c>
    </row>
    <row r="229" spans="1:13" s="126" customFormat="1" ht="12.75">
      <c r="B229" s="122">
        <v>21</v>
      </c>
      <c r="C229" s="123" t="s">
        <v>175</v>
      </c>
      <c r="D229" s="124">
        <f t="shared" ref="D229:D234" si="28">SUM(E229:M229)</f>
        <v>0</v>
      </c>
      <c r="E229" s="135"/>
      <c r="F229" s="125" t="s">
        <v>482</v>
      </c>
      <c r="G229" s="135"/>
      <c r="H229" s="135"/>
      <c r="I229" s="135"/>
      <c r="J229" s="135"/>
      <c r="K229" s="135"/>
      <c r="L229" s="135"/>
      <c r="M229" s="135"/>
    </row>
    <row r="230" spans="1:13" s="126" customFormat="1" ht="12.75">
      <c r="B230" s="122">
        <v>27</v>
      </c>
      <c r="C230" s="123" t="s">
        <v>182</v>
      </c>
      <c r="D230" s="124">
        <f t="shared" si="28"/>
        <v>3422135.6400000006</v>
      </c>
      <c r="E230" s="135">
        <v>179624</v>
      </c>
      <c r="F230" s="125" t="s">
        <v>482</v>
      </c>
      <c r="G230" s="135"/>
      <c r="H230" s="135">
        <v>1974778.57</v>
      </c>
      <c r="I230" s="135">
        <v>890256.35</v>
      </c>
      <c r="J230" s="135">
        <v>61392.43</v>
      </c>
      <c r="K230" s="135">
        <v>243833.73</v>
      </c>
      <c r="L230" s="135">
        <v>72250.559999999998</v>
      </c>
      <c r="M230" s="135"/>
    </row>
    <row r="231" spans="1:13" s="126" customFormat="1" ht="12.75">
      <c r="B231" s="122">
        <v>60</v>
      </c>
      <c r="C231" s="123" t="s">
        <v>190</v>
      </c>
      <c r="D231" s="124">
        <f t="shared" si="28"/>
        <v>0</v>
      </c>
      <c r="E231" s="135"/>
      <c r="F231" s="125" t="s">
        <v>482</v>
      </c>
      <c r="G231" s="135"/>
      <c r="H231" s="135"/>
      <c r="I231" s="135"/>
      <c r="J231" s="135"/>
      <c r="K231" s="135"/>
      <c r="L231" s="135"/>
      <c r="M231" s="135"/>
    </row>
    <row r="232" spans="1:13" s="126" customFormat="1" ht="12.75">
      <c r="B232" s="122">
        <v>83</v>
      </c>
      <c r="C232" s="123" t="s">
        <v>124</v>
      </c>
      <c r="D232" s="124">
        <f t="shared" si="28"/>
        <v>0</v>
      </c>
      <c r="E232" s="135"/>
      <c r="F232" s="125" t="s">
        <v>482</v>
      </c>
      <c r="G232" s="125" t="s">
        <v>482</v>
      </c>
      <c r="H232" s="125" t="s">
        <v>482</v>
      </c>
      <c r="I232" s="125" t="s">
        <v>482</v>
      </c>
      <c r="J232" s="125" t="s">
        <v>482</v>
      </c>
      <c r="K232" s="135"/>
      <c r="L232" s="125" t="s">
        <v>482</v>
      </c>
      <c r="M232" s="125" t="s">
        <v>482</v>
      </c>
    </row>
    <row r="233" spans="1:13" s="126" customFormat="1" ht="12.75">
      <c r="B233" s="122">
        <v>89</v>
      </c>
      <c r="C233" s="123" t="s">
        <v>540</v>
      </c>
      <c r="D233" s="124">
        <f t="shared" si="28"/>
        <v>0</v>
      </c>
      <c r="E233" s="134"/>
      <c r="F233" s="125" t="s">
        <v>482</v>
      </c>
      <c r="G233" s="143" t="s">
        <v>482</v>
      </c>
      <c r="H233" s="146" t="s">
        <v>482</v>
      </c>
      <c r="I233" s="143" t="s">
        <v>482</v>
      </c>
      <c r="J233" s="143" t="s">
        <v>482</v>
      </c>
      <c r="K233" s="143" t="s">
        <v>482</v>
      </c>
      <c r="L233" s="143" t="s">
        <v>482</v>
      </c>
    </row>
    <row r="234" spans="1:13" s="126" customFormat="1" ht="12.75">
      <c r="B234" s="122">
        <v>98</v>
      </c>
      <c r="C234" s="123" t="s">
        <v>127</v>
      </c>
      <c r="D234" s="124">
        <f t="shared" si="28"/>
        <v>208690.90000000002</v>
      </c>
      <c r="E234" s="135">
        <v>34831</v>
      </c>
      <c r="F234" s="125" t="s">
        <v>482</v>
      </c>
      <c r="G234" s="135"/>
      <c r="H234" s="135">
        <v>96363.88</v>
      </c>
      <c r="I234" s="135">
        <v>37994.54</v>
      </c>
      <c r="J234" s="135">
        <v>2844.66</v>
      </c>
      <c r="K234" s="135">
        <v>28605.62</v>
      </c>
      <c r="L234" s="135">
        <v>8051.2</v>
      </c>
      <c r="M234" s="135"/>
    </row>
    <row r="235" spans="1:13" s="126" customFormat="1" ht="15">
      <c r="B235" s="122">
        <v>99</v>
      </c>
      <c r="C235" s="123" t="s">
        <v>437</v>
      </c>
      <c r="D235" s="110">
        <f>SUM(E235:F235)</f>
        <v>0</v>
      </c>
      <c r="E235" s="110"/>
      <c r="F235" s="110"/>
      <c r="G235" s="127" t="s">
        <v>482</v>
      </c>
      <c r="H235" s="127" t="s">
        <v>482</v>
      </c>
      <c r="I235" s="127" t="s">
        <v>482</v>
      </c>
      <c r="J235" s="127" t="s">
        <v>482</v>
      </c>
      <c r="K235" s="127" t="s">
        <v>482</v>
      </c>
      <c r="L235" s="127" t="s">
        <v>482</v>
      </c>
      <c r="M235" s="127" t="s">
        <v>482</v>
      </c>
    </row>
    <row r="236" spans="1:13" s="130" customFormat="1" ht="15">
      <c r="A236" s="126"/>
      <c r="B236" s="136"/>
      <c r="C236" s="112" t="s">
        <v>484</v>
      </c>
      <c r="D236" s="129">
        <f t="shared" ref="D236:M236" si="29">SUM(D229:D235)</f>
        <v>3630826.5400000005</v>
      </c>
      <c r="E236" s="129">
        <f t="shared" si="29"/>
        <v>214455</v>
      </c>
      <c r="F236" s="129">
        <f t="shared" si="29"/>
        <v>0</v>
      </c>
      <c r="G236" s="129">
        <f t="shared" si="29"/>
        <v>0</v>
      </c>
      <c r="H236" s="129">
        <f t="shared" si="29"/>
        <v>2071142.4500000002</v>
      </c>
      <c r="I236" s="129">
        <f t="shared" si="29"/>
        <v>928250.89</v>
      </c>
      <c r="J236" s="129">
        <f t="shared" si="29"/>
        <v>64237.09</v>
      </c>
      <c r="K236" s="129">
        <f t="shared" si="29"/>
        <v>272439.35000000003</v>
      </c>
      <c r="L236" s="129">
        <f t="shared" si="29"/>
        <v>80301.759999999995</v>
      </c>
      <c r="M236" s="129">
        <f t="shared" si="29"/>
        <v>0</v>
      </c>
    </row>
    <row r="237" spans="1:13" s="126" customFormat="1" ht="12.75">
      <c r="A237" s="130"/>
      <c r="B237" s="141"/>
      <c r="C237" s="123"/>
      <c r="D237" s="123"/>
      <c r="E237" s="123"/>
      <c r="F237" s="123"/>
      <c r="G237" s="123"/>
      <c r="H237" s="123"/>
      <c r="I237" s="123"/>
      <c r="J237" s="123"/>
      <c r="K237" s="123"/>
      <c r="L237" s="123"/>
      <c r="M237" s="123"/>
    </row>
    <row r="238" spans="1:13" s="126" customFormat="1" ht="12.75">
      <c r="B238" s="122"/>
      <c r="C238" s="123"/>
      <c r="D238" s="123"/>
      <c r="E238" s="123"/>
      <c r="F238" s="123"/>
      <c r="G238" s="123"/>
      <c r="H238" s="123"/>
      <c r="I238" s="123"/>
      <c r="J238" s="123"/>
      <c r="K238" s="123"/>
      <c r="L238" s="123"/>
      <c r="M238" s="123"/>
    </row>
    <row r="239" spans="1:13" s="126" customFormat="1" ht="12.75">
      <c r="B239" s="139" t="s">
        <v>563</v>
      </c>
      <c r="C239" s="123"/>
      <c r="D239" s="123"/>
      <c r="E239" s="123"/>
      <c r="F239" s="123"/>
      <c r="G239" s="123"/>
      <c r="H239" s="123"/>
      <c r="I239" s="133" t="s">
        <v>439</v>
      </c>
      <c r="J239" s="123"/>
      <c r="K239" s="123"/>
      <c r="L239" s="123"/>
      <c r="M239" s="123"/>
    </row>
    <row r="240" spans="1:13" s="126" customFormat="1" ht="12.75">
      <c r="B240" s="122"/>
      <c r="C240" s="123"/>
      <c r="D240" s="123"/>
      <c r="E240" s="133" t="s">
        <v>466</v>
      </c>
      <c r="F240" s="133" t="s">
        <v>467</v>
      </c>
      <c r="G240" s="133" t="s">
        <v>468</v>
      </c>
      <c r="H240" s="133" t="s">
        <v>469</v>
      </c>
      <c r="I240" s="133" t="s">
        <v>470</v>
      </c>
      <c r="J240" s="119" t="s">
        <v>471</v>
      </c>
      <c r="K240" s="133" t="s">
        <v>472</v>
      </c>
      <c r="L240" s="123"/>
      <c r="M240" s="133" t="s">
        <v>473</v>
      </c>
    </row>
    <row r="241" spans="1:13" s="126" customFormat="1" ht="12.75">
      <c r="B241" s="122"/>
      <c r="C241" s="133" t="s">
        <v>474</v>
      </c>
      <c r="D241" s="133" t="s">
        <v>475</v>
      </c>
      <c r="E241" s="133" t="s">
        <v>476</v>
      </c>
      <c r="F241" s="133" t="s">
        <v>476</v>
      </c>
      <c r="G241" s="133" t="s">
        <v>477</v>
      </c>
      <c r="H241" s="133" t="s">
        <v>477</v>
      </c>
      <c r="I241" s="133" t="s">
        <v>478</v>
      </c>
      <c r="J241" s="119" t="s">
        <v>479</v>
      </c>
      <c r="K241" s="133" t="s">
        <v>480</v>
      </c>
      <c r="L241" s="133" t="s">
        <v>452</v>
      </c>
      <c r="M241" s="133" t="s">
        <v>481</v>
      </c>
    </row>
    <row r="242" spans="1:13" s="126" customFormat="1" ht="12.75">
      <c r="B242" s="122"/>
      <c r="C242" s="123"/>
      <c r="D242" s="123"/>
      <c r="E242" s="133" t="str">
        <f>"(0)"</f>
        <v>(0)</v>
      </c>
      <c r="F242" s="133" t="str">
        <f>"(1)"</f>
        <v>(1)</v>
      </c>
      <c r="G242" s="133" t="str">
        <f>"(2)"</f>
        <v>(2)</v>
      </c>
      <c r="H242" s="133" t="str">
        <f>"(3)"</f>
        <v>(3)</v>
      </c>
      <c r="I242" s="133" t="str">
        <f>"(4)"</f>
        <v>(4)</v>
      </c>
      <c r="J242" s="133" t="str">
        <f>"(5)"</f>
        <v>(5)</v>
      </c>
      <c r="K242" s="133" t="str">
        <f>"(7)"</f>
        <v>(7)</v>
      </c>
      <c r="L242" s="133" t="str">
        <f>"(8)"</f>
        <v>(8)</v>
      </c>
      <c r="M242" s="133" t="str">
        <f>"(9)"</f>
        <v>(9)</v>
      </c>
    </row>
    <row r="243" spans="1:13" s="126" customFormat="1" ht="12.75">
      <c r="B243" s="122">
        <v>21</v>
      </c>
      <c r="C243" s="123" t="s">
        <v>175</v>
      </c>
      <c r="D243" s="124">
        <f t="shared" ref="D243:D248" si="30">SUM(E243:M243)</f>
        <v>0</v>
      </c>
      <c r="E243" s="135"/>
      <c r="F243" s="125" t="s">
        <v>482</v>
      </c>
      <c r="G243" s="135"/>
      <c r="H243" s="135"/>
      <c r="I243" s="135"/>
      <c r="J243" s="135"/>
      <c r="K243" s="135"/>
      <c r="L243" s="135"/>
      <c r="M243" s="135"/>
    </row>
    <row r="244" spans="1:13" s="126" customFormat="1" ht="12.75">
      <c r="B244" s="122">
        <v>27</v>
      </c>
      <c r="C244" s="123" t="s">
        <v>182</v>
      </c>
      <c r="D244" s="124">
        <f t="shared" si="30"/>
        <v>0</v>
      </c>
      <c r="E244" s="135"/>
      <c r="F244" s="125" t="s">
        <v>482</v>
      </c>
      <c r="G244" s="135"/>
      <c r="H244" s="135"/>
      <c r="I244" s="135"/>
      <c r="J244" s="135"/>
      <c r="K244" s="135"/>
      <c r="L244" s="135"/>
      <c r="M244" s="135"/>
    </row>
    <row r="245" spans="1:13" s="126" customFormat="1" ht="12.75">
      <c r="B245" s="122">
        <v>60</v>
      </c>
      <c r="C245" s="123" t="s">
        <v>190</v>
      </c>
      <c r="D245" s="124">
        <f t="shared" si="30"/>
        <v>0</v>
      </c>
      <c r="E245" s="135"/>
      <c r="F245" s="125" t="s">
        <v>482</v>
      </c>
      <c r="G245" s="135"/>
      <c r="H245" s="135"/>
      <c r="I245" s="135"/>
      <c r="J245" s="135"/>
      <c r="K245" s="135"/>
      <c r="L245" s="135"/>
      <c r="M245" s="135"/>
    </row>
    <row r="246" spans="1:13" s="126" customFormat="1" ht="12.75">
      <c r="B246" s="122">
        <v>83</v>
      </c>
      <c r="C246" s="123" t="s">
        <v>124</v>
      </c>
      <c r="D246" s="124">
        <f t="shared" si="30"/>
        <v>0</v>
      </c>
      <c r="E246" s="135"/>
      <c r="F246" s="125" t="s">
        <v>482</v>
      </c>
      <c r="G246" s="125" t="s">
        <v>482</v>
      </c>
      <c r="H246" s="125" t="s">
        <v>482</v>
      </c>
      <c r="I246" s="125" t="s">
        <v>482</v>
      </c>
      <c r="J246" s="125" t="s">
        <v>482</v>
      </c>
      <c r="K246" s="135"/>
      <c r="L246" s="125" t="s">
        <v>482</v>
      </c>
      <c r="M246" s="125" t="s">
        <v>482</v>
      </c>
    </row>
    <row r="247" spans="1:13" s="126" customFormat="1" ht="12.75">
      <c r="B247" s="122">
        <v>89</v>
      </c>
      <c r="C247" s="123" t="s">
        <v>540</v>
      </c>
      <c r="D247" s="124">
        <f t="shared" si="30"/>
        <v>0</v>
      </c>
      <c r="E247" s="134"/>
      <c r="F247" s="125" t="s">
        <v>482</v>
      </c>
      <c r="G247" s="143" t="s">
        <v>482</v>
      </c>
      <c r="H247" s="146" t="s">
        <v>482</v>
      </c>
      <c r="I247" s="143" t="s">
        <v>482</v>
      </c>
      <c r="J247" s="143" t="s">
        <v>482</v>
      </c>
      <c r="K247" s="143" t="s">
        <v>482</v>
      </c>
      <c r="L247" s="143" t="s">
        <v>482</v>
      </c>
    </row>
    <row r="248" spans="1:13" s="126" customFormat="1" ht="12.75">
      <c r="B248" s="122">
        <v>98</v>
      </c>
      <c r="C248" s="123" t="s">
        <v>127</v>
      </c>
      <c r="D248" s="124">
        <f t="shared" si="30"/>
        <v>0</v>
      </c>
      <c r="E248" s="135"/>
      <c r="F248" s="125" t="s">
        <v>482</v>
      </c>
      <c r="G248" s="135"/>
      <c r="H248" s="135"/>
      <c r="I248" s="135"/>
      <c r="J248" s="135"/>
      <c r="K248" s="135"/>
      <c r="L248" s="135"/>
      <c r="M248" s="135"/>
    </row>
    <row r="249" spans="1:13" s="126" customFormat="1" ht="15">
      <c r="B249" s="122">
        <v>99</v>
      </c>
      <c r="C249" s="123" t="s">
        <v>437</v>
      </c>
      <c r="D249" s="110">
        <f>SUM(E249:F249)</f>
        <v>0</v>
      </c>
      <c r="E249" s="110"/>
      <c r="F249" s="110"/>
      <c r="G249" s="127" t="s">
        <v>482</v>
      </c>
      <c r="H249" s="127" t="s">
        <v>482</v>
      </c>
      <c r="I249" s="127" t="s">
        <v>482</v>
      </c>
      <c r="J249" s="127" t="s">
        <v>482</v>
      </c>
      <c r="K249" s="127" t="s">
        <v>482</v>
      </c>
      <c r="L249" s="127" t="s">
        <v>482</v>
      </c>
      <c r="M249" s="127" t="s">
        <v>482</v>
      </c>
    </row>
    <row r="250" spans="1:13" s="130" customFormat="1" ht="15">
      <c r="A250" s="126"/>
      <c r="B250" s="136"/>
      <c r="C250" s="112" t="s">
        <v>484</v>
      </c>
      <c r="D250" s="129">
        <f t="shared" ref="D250:M250" si="31">SUM(D243:D249)</f>
        <v>0</v>
      </c>
      <c r="E250" s="129">
        <f t="shared" si="31"/>
        <v>0</v>
      </c>
      <c r="F250" s="129">
        <f t="shared" si="31"/>
        <v>0</v>
      </c>
      <c r="G250" s="129">
        <f t="shared" si="31"/>
        <v>0</v>
      </c>
      <c r="H250" s="129">
        <f t="shared" si="31"/>
        <v>0</v>
      </c>
      <c r="I250" s="129">
        <f t="shared" si="31"/>
        <v>0</v>
      </c>
      <c r="J250" s="129">
        <f t="shared" si="31"/>
        <v>0</v>
      </c>
      <c r="K250" s="129">
        <f t="shared" si="31"/>
        <v>0</v>
      </c>
      <c r="L250" s="129">
        <f t="shared" si="31"/>
        <v>0</v>
      </c>
      <c r="M250" s="129">
        <f t="shared" si="31"/>
        <v>0</v>
      </c>
    </row>
    <row r="251" spans="1:13" s="126" customFormat="1" ht="12.75">
      <c r="A251" s="130"/>
      <c r="B251" s="141"/>
      <c r="C251" s="123"/>
      <c r="D251" s="123"/>
      <c r="E251" s="123"/>
      <c r="F251" s="123"/>
      <c r="G251" s="123"/>
      <c r="H251" s="123"/>
      <c r="I251" s="123"/>
      <c r="J251" s="123"/>
      <c r="K251" s="123"/>
      <c r="L251" s="123"/>
      <c r="M251" s="123"/>
    </row>
    <row r="252" spans="1:13" s="126" customFormat="1" ht="12.75">
      <c r="B252" s="122"/>
      <c r="C252" s="123"/>
      <c r="D252" s="123"/>
      <c r="E252" s="123"/>
      <c r="F252" s="123"/>
      <c r="G252" s="123"/>
      <c r="H252" s="123"/>
      <c r="I252" s="123"/>
      <c r="J252" s="123"/>
      <c r="K252" s="123"/>
      <c r="L252" s="123"/>
      <c r="M252" s="123"/>
    </row>
    <row r="253" spans="1:13" s="126" customFormat="1" ht="12.75">
      <c r="B253" s="139" t="s">
        <v>493</v>
      </c>
      <c r="C253" s="123"/>
      <c r="D253" s="123"/>
      <c r="E253" s="123"/>
      <c r="F253" s="123"/>
      <c r="G253" s="123"/>
      <c r="H253" s="123"/>
      <c r="I253" s="133" t="s">
        <v>439</v>
      </c>
      <c r="J253" s="123"/>
      <c r="K253" s="123"/>
      <c r="L253" s="123"/>
      <c r="M253" s="123"/>
    </row>
    <row r="254" spans="1:13" s="126" customFormat="1" ht="12.75">
      <c r="B254" s="122"/>
      <c r="C254" s="123"/>
      <c r="D254" s="123"/>
      <c r="E254" s="133" t="s">
        <v>466</v>
      </c>
      <c r="F254" s="133" t="s">
        <v>467</v>
      </c>
      <c r="G254" s="133" t="s">
        <v>468</v>
      </c>
      <c r="H254" s="133" t="s">
        <v>469</v>
      </c>
      <c r="I254" s="133" t="s">
        <v>470</v>
      </c>
      <c r="J254" s="119" t="s">
        <v>471</v>
      </c>
      <c r="K254" s="133" t="s">
        <v>472</v>
      </c>
      <c r="L254" s="123"/>
      <c r="M254" s="133" t="s">
        <v>473</v>
      </c>
    </row>
    <row r="255" spans="1:13" s="126" customFormat="1" ht="12.75">
      <c r="B255" s="122"/>
      <c r="C255" s="133" t="s">
        <v>474</v>
      </c>
      <c r="D255" s="133" t="s">
        <v>475</v>
      </c>
      <c r="E255" s="133" t="s">
        <v>476</v>
      </c>
      <c r="F255" s="133" t="s">
        <v>476</v>
      </c>
      <c r="G255" s="133" t="s">
        <v>477</v>
      </c>
      <c r="H255" s="133" t="s">
        <v>477</v>
      </c>
      <c r="I255" s="133" t="s">
        <v>478</v>
      </c>
      <c r="J255" s="119" t="s">
        <v>479</v>
      </c>
      <c r="K255" s="133" t="s">
        <v>480</v>
      </c>
      <c r="L255" s="133" t="s">
        <v>452</v>
      </c>
      <c r="M255" s="133" t="s">
        <v>481</v>
      </c>
    </row>
    <row r="256" spans="1:13" s="126" customFormat="1" ht="12.75">
      <c r="B256" s="122"/>
      <c r="C256" s="123"/>
      <c r="D256" s="123"/>
      <c r="E256" s="133" t="str">
        <f>"(0)"</f>
        <v>(0)</v>
      </c>
      <c r="F256" s="133" t="str">
        <f>"(1)"</f>
        <v>(1)</v>
      </c>
      <c r="G256" s="133" t="str">
        <f>"(2)"</f>
        <v>(2)</v>
      </c>
      <c r="H256" s="133" t="str">
        <f>"(3)"</f>
        <v>(3)</v>
      </c>
      <c r="I256" s="133" t="str">
        <f>"(4)"</f>
        <v>(4)</v>
      </c>
      <c r="J256" s="133" t="str">
        <f>"(5)"</f>
        <v>(5)</v>
      </c>
      <c r="K256" s="133" t="str">
        <f>"(7)"</f>
        <v>(7)</v>
      </c>
      <c r="L256" s="133" t="str">
        <f>"(8)"</f>
        <v>(8)</v>
      </c>
      <c r="M256" s="133" t="str">
        <f>"(9)"</f>
        <v>(9)</v>
      </c>
    </row>
    <row r="257" spans="1:13" s="126" customFormat="1" ht="12.75">
      <c r="B257" s="122">
        <v>21</v>
      </c>
      <c r="C257" s="123" t="s">
        <v>175</v>
      </c>
      <c r="D257" s="124">
        <f t="shared" ref="D257:D262" si="32">SUM(E257:M257)</f>
        <v>0</v>
      </c>
      <c r="E257" s="135"/>
      <c r="F257" s="125" t="s">
        <v>482</v>
      </c>
      <c r="G257" s="135"/>
      <c r="H257" s="135"/>
      <c r="I257" s="135"/>
      <c r="J257" s="135"/>
      <c r="K257" s="135"/>
      <c r="L257" s="135"/>
      <c r="M257" s="135"/>
    </row>
    <row r="258" spans="1:13" s="126" customFormat="1" ht="12.75">
      <c r="B258" s="122">
        <v>27</v>
      </c>
      <c r="C258" s="123" t="s">
        <v>182</v>
      </c>
      <c r="D258" s="124">
        <f t="shared" si="32"/>
        <v>358113.67</v>
      </c>
      <c r="E258" s="135">
        <v>16044</v>
      </c>
      <c r="F258" s="125" t="s">
        <v>482</v>
      </c>
      <c r="G258" s="135">
        <v>39787.99</v>
      </c>
      <c r="H258" s="135">
        <v>160364.20000000001</v>
      </c>
      <c r="I258" s="135">
        <v>35540.68</v>
      </c>
      <c r="J258" s="135">
        <v>49684.7</v>
      </c>
      <c r="K258" s="135">
        <v>53374.19</v>
      </c>
      <c r="L258" s="135">
        <v>3317.91</v>
      </c>
      <c r="M258" s="135"/>
    </row>
    <row r="259" spans="1:13" s="126" customFormat="1" ht="12.75">
      <c r="B259" s="122">
        <v>60</v>
      </c>
      <c r="C259" s="123" t="s">
        <v>190</v>
      </c>
      <c r="D259" s="124">
        <f t="shared" si="32"/>
        <v>0</v>
      </c>
      <c r="E259" s="135"/>
      <c r="F259" s="125" t="s">
        <v>482</v>
      </c>
      <c r="G259" s="135"/>
      <c r="H259" s="135"/>
      <c r="I259" s="135"/>
      <c r="J259" s="135"/>
      <c r="K259" s="135"/>
      <c r="L259" s="135"/>
      <c r="M259" s="135"/>
    </row>
    <row r="260" spans="1:13" s="126" customFormat="1" ht="12.75">
      <c r="B260" s="122">
        <v>83</v>
      </c>
      <c r="C260" s="123" t="s">
        <v>124</v>
      </c>
      <c r="D260" s="124">
        <f t="shared" si="32"/>
        <v>0</v>
      </c>
      <c r="E260" s="135"/>
      <c r="F260" s="125" t="s">
        <v>482</v>
      </c>
      <c r="G260" s="125" t="s">
        <v>482</v>
      </c>
      <c r="H260" s="125" t="s">
        <v>482</v>
      </c>
      <c r="I260" s="125" t="s">
        <v>482</v>
      </c>
      <c r="J260" s="125" t="s">
        <v>482</v>
      </c>
      <c r="K260" s="135"/>
      <c r="L260" s="125" t="s">
        <v>482</v>
      </c>
      <c r="M260" s="125" t="s">
        <v>482</v>
      </c>
    </row>
    <row r="261" spans="1:13" s="126" customFormat="1" ht="12.75">
      <c r="B261" s="122">
        <v>89</v>
      </c>
      <c r="C261" s="123" t="s">
        <v>540</v>
      </c>
      <c r="D261" s="124">
        <f t="shared" si="32"/>
        <v>0</v>
      </c>
      <c r="E261" s="134"/>
      <c r="F261" s="125" t="s">
        <v>482</v>
      </c>
      <c r="G261" s="143" t="s">
        <v>482</v>
      </c>
      <c r="H261" s="146" t="s">
        <v>482</v>
      </c>
      <c r="I261" s="143" t="s">
        <v>482</v>
      </c>
      <c r="J261" s="143" t="s">
        <v>482</v>
      </c>
      <c r="K261" s="143" t="s">
        <v>482</v>
      </c>
      <c r="L261" s="143" t="s">
        <v>482</v>
      </c>
    </row>
    <row r="262" spans="1:13" s="126" customFormat="1" ht="12.75">
      <c r="B262" s="122">
        <v>98</v>
      </c>
      <c r="C262" s="123" t="s">
        <v>127</v>
      </c>
      <c r="D262" s="124">
        <f t="shared" si="32"/>
        <v>10558.32</v>
      </c>
      <c r="E262" s="135"/>
      <c r="F262" s="125" t="s">
        <v>482</v>
      </c>
      <c r="G262" s="135"/>
      <c r="H262" s="135">
        <v>7293.09</v>
      </c>
      <c r="I262" s="135">
        <v>3265.23</v>
      </c>
      <c r="J262" s="135"/>
      <c r="K262" s="135"/>
      <c r="L262" s="135"/>
      <c r="M262" s="135"/>
    </row>
    <row r="263" spans="1:13" s="126" customFormat="1" ht="15">
      <c r="B263" s="122">
        <v>99</v>
      </c>
      <c r="C263" s="123" t="s">
        <v>437</v>
      </c>
      <c r="D263" s="110">
        <f>SUM(E263:F263)</f>
        <v>0</v>
      </c>
      <c r="E263" s="110"/>
      <c r="F263" s="110"/>
      <c r="G263" s="127" t="s">
        <v>482</v>
      </c>
      <c r="H263" s="127" t="s">
        <v>482</v>
      </c>
      <c r="I263" s="127" t="s">
        <v>482</v>
      </c>
      <c r="J263" s="127" t="s">
        <v>482</v>
      </c>
      <c r="K263" s="127" t="s">
        <v>482</v>
      </c>
      <c r="L263" s="127" t="s">
        <v>482</v>
      </c>
      <c r="M263" s="127" t="s">
        <v>482</v>
      </c>
    </row>
    <row r="264" spans="1:13" s="130" customFormat="1" ht="15">
      <c r="A264" s="126"/>
      <c r="B264" s="136"/>
      <c r="C264" s="112" t="s">
        <v>484</v>
      </c>
      <c r="D264" s="129">
        <f>SUM(D257:D263)</f>
        <v>368671.99</v>
      </c>
      <c r="E264" s="129">
        <f>SUM(E257:E263)</f>
        <v>16044</v>
      </c>
      <c r="F264" s="129">
        <f>SUM(F263)</f>
        <v>0</v>
      </c>
      <c r="G264" s="129">
        <f t="shared" ref="G264:M264" si="33">SUM(G257:G263)</f>
        <v>39787.99</v>
      </c>
      <c r="H264" s="129">
        <f t="shared" si="33"/>
        <v>167657.29</v>
      </c>
      <c r="I264" s="129">
        <f t="shared" si="33"/>
        <v>38805.910000000003</v>
      </c>
      <c r="J264" s="129">
        <f t="shared" si="33"/>
        <v>49684.7</v>
      </c>
      <c r="K264" s="129">
        <f t="shared" si="33"/>
        <v>53374.19</v>
      </c>
      <c r="L264" s="129">
        <f t="shared" si="33"/>
        <v>3317.91</v>
      </c>
      <c r="M264" s="129">
        <f t="shared" si="33"/>
        <v>0</v>
      </c>
    </row>
    <row r="265" spans="1:13" s="126" customFormat="1" ht="12.75">
      <c r="A265" s="130"/>
      <c r="B265" s="141"/>
      <c r="C265" s="123"/>
      <c r="D265" s="123"/>
      <c r="E265" s="123"/>
      <c r="F265" s="123"/>
      <c r="G265" s="123"/>
      <c r="H265" s="123"/>
      <c r="I265" s="123"/>
      <c r="J265" s="123"/>
      <c r="K265" s="123"/>
      <c r="L265" s="123"/>
      <c r="M265" s="123"/>
    </row>
    <row r="266" spans="1:13" s="126" customFormat="1" ht="12.75">
      <c r="B266" s="122"/>
      <c r="C266" s="123"/>
      <c r="D266" s="123"/>
      <c r="E266" s="123"/>
      <c r="F266" s="123"/>
      <c r="G266" s="123"/>
      <c r="H266" s="123"/>
      <c r="I266" s="123"/>
      <c r="J266" s="123"/>
      <c r="K266" s="123"/>
      <c r="L266" s="123"/>
      <c r="M266" s="123"/>
    </row>
    <row r="267" spans="1:13" s="126" customFormat="1" ht="12.75">
      <c r="B267" s="139" t="s">
        <v>564</v>
      </c>
      <c r="C267" s="123"/>
      <c r="D267" s="123"/>
      <c r="E267" s="123"/>
      <c r="F267" s="123"/>
      <c r="G267" s="123"/>
      <c r="H267" s="123"/>
      <c r="I267" s="133" t="s">
        <v>439</v>
      </c>
      <c r="J267" s="123"/>
      <c r="K267" s="123"/>
      <c r="L267" s="123"/>
      <c r="M267" s="123"/>
    </row>
    <row r="268" spans="1:13" s="126" customFormat="1" ht="12.75">
      <c r="B268" s="122"/>
      <c r="C268" s="123"/>
      <c r="D268" s="123"/>
      <c r="E268" s="133" t="s">
        <v>466</v>
      </c>
      <c r="F268" s="133" t="s">
        <v>467</v>
      </c>
      <c r="G268" s="133" t="s">
        <v>468</v>
      </c>
      <c r="H268" s="133" t="s">
        <v>469</v>
      </c>
      <c r="I268" s="133" t="s">
        <v>470</v>
      </c>
      <c r="J268" s="119" t="s">
        <v>471</v>
      </c>
      <c r="K268" s="133" t="s">
        <v>472</v>
      </c>
      <c r="L268" s="123"/>
      <c r="M268" s="133" t="s">
        <v>473</v>
      </c>
    </row>
    <row r="269" spans="1:13" s="126" customFormat="1" ht="12.75">
      <c r="B269" s="122"/>
      <c r="C269" s="133" t="s">
        <v>474</v>
      </c>
      <c r="D269" s="133" t="s">
        <v>475</v>
      </c>
      <c r="E269" s="133" t="s">
        <v>476</v>
      </c>
      <c r="F269" s="133" t="s">
        <v>476</v>
      </c>
      <c r="G269" s="133" t="s">
        <v>477</v>
      </c>
      <c r="H269" s="133" t="s">
        <v>477</v>
      </c>
      <c r="I269" s="133" t="s">
        <v>478</v>
      </c>
      <c r="J269" s="119" t="s">
        <v>479</v>
      </c>
      <c r="K269" s="133" t="s">
        <v>480</v>
      </c>
      <c r="L269" s="133" t="s">
        <v>452</v>
      </c>
      <c r="M269" s="133" t="s">
        <v>481</v>
      </c>
    </row>
    <row r="270" spans="1:13" s="126" customFormat="1" ht="12.75">
      <c r="B270" s="122"/>
      <c r="C270" s="123"/>
      <c r="D270" s="123"/>
      <c r="E270" s="133" t="str">
        <f>"(0)"</f>
        <v>(0)</v>
      </c>
      <c r="F270" s="133" t="str">
        <f>"(1)"</f>
        <v>(1)</v>
      </c>
      <c r="G270" s="133" t="str">
        <f>"(2)"</f>
        <v>(2)</v>
      </c>
      <c r="H270" s="133" t="str">
        <f>"(3)"</f>
        <v>(3)</v>
      </c>
      <c r="I270" s="133" t="str">
        <f>"(4)"</f>
        <v>(4)</v>
      </c>
      <c r="J270" s="133" t="str">
        <f>"(5)"</f>
        <v>(5)</v>
      </c>
      <c r="K270" s="133" t="str">
        <f>"(7)"</f>
        <v>(7)</v>
      </c>
      <c r="L270" s="133" t="str">
        <f>"(8)"</f>
        <v>(8)</v>
      </c>
      <c r="M270" s="133" t="str">
        <f>"(9)"</f>
        <v>(9)</v>
      </c>
    </row>
    <row r="271" spans="1:13" s="126" customFormat="1" ht="12.75">
      <c r="B271" s="122">
        <v>21</v>
      </c>
      <c r="C271" s="123" t="s">
        <v>175</v>
      </c>
      <c r="D271" s="124">
        <f t="shared" ref="D271:D276" si="34">SUM(E271:M271)</f>
        <v>0</v>
      </c>
      <c r="E271" s="135"/>
      <c r="F271" s="125" t="s">
        <v>482</v>
      </c>
      <c r="G271" s="135"/>
      <c r="H271" s="135"/>
      <c r="I271" s="135"/>
      <c r="J271" s="135"/>
      <c r="K271" s="135"/>
      <c r="L271" s="135"/>
      <c r="M271" s="135"/>
    </row>
    <row r="272" spans="1:13" s="126" customFormat="1" ht="12.75">
      <c r="B272" s="122">
        <v>27</v>
      </c>
      <c r="C272" s="123" t="s">
        <v>182</v>
      </c>
      <c r="D272" s="124">
        <f t="shared" si="34"/>
        <v>0</v>
      </c>
      <c r="E272" s="135"/>
      <c r="F272" s="125" t="s">
        <v>482</v>
      </c>
      <c r="G272" s="135"/>
      <c r="H272" s="135"/>
      <c r="I272" s="135"/>
      <c r="J272" s="135"/>
      <c r="K272" s="135"/>
      <c r="L272" s="135"/>
      <c r="M272" s="135"/>
    </row>
    <row r="273" spans="1:13" s="126" customFormat="1" ht="12.75">
      <c r="B273" s="122">
        <v>60</v>
      </c>
      <c r="C273" s="123" t="s">
        <v>190</v>
      </c>
      <c r="D273" s="124">
        <f t="shared" si="34"/>
        <v>0</v>
      </c>
      <c r="E273" s="135"/>
      <c r="F273" s="125" t="s">
        <v>482</v>
      </c>
      <c r="G273" s="135"/>
      <c r="H273" s="135"/>
      <c r="I273" s="135"/>
      <c r="J273" s="135"/>
      <c r="K273" s="135"/>
      <c r="L273" s="135"/>
      <c r="M273" s="135"/>
    </row>
    <row r="274" spans="1:13" s="126" customFormat="1" ht="12.75">
      <c r="B274" s="122">
        <v>83</v>
      </c>
      <c r="C274" s="123" t="s">
        <v>124</v>
      </c>
      <c r="D274" s="124">
        <f t="shared" si="34"/>
        <v>0</v>
      </c>
      <c r="E274" s="135"/>
      <c r="F274" s="125" t="s">
        <v>482</v>
      </c>
      <c r="G274" s="125" t="s">
        <v>482</v>
      </c>
      <c r="H274" s="125" t="s">
        <v>482</v>
      </c>
      <c r="I274" s="125" t="s">
        <v>482</v>
      </c>
      <c r="J274" s="125" t="s">
        <v>482</v>
      </c>
      <c r="K274" s="135"/>
      <c r="L274" s="125" t="s">
        <v>482</v>
      </c>
      <c r="M274" s="125" t="s">
        <v>482</v>
      </c>
    </row>
    <row r="275" spans="1:13" s="126" customFormat="1" ht="12.75">
      <c r="B275" s="122">
        <v>89</v>
      </c>
      <c r="C275" s="123" t="s">
        <v>540</v>
      </c>
      <c r="D275" s="124">
        <f t="shared" si="34"/>
        <v>0</v>
      </c>
      <c r="E275" s="134"/>
      <c r="F275" s="125" t="s">
        <v>482</v>
      </c>
      <c r="G275" s="143" t="s">
        <v>482</v>
      </c>
      <c r="H275" s="146" t="s">
        <v>482</v>
      </c>
      <c r="I275" s="143" t="s">
        <v>482</v>
      </c>
      <c r="J275" s="143" t="s">
        <v>482</v>
      </c>
      <c r="K275" s="143" t="s">
        <v>482</v>
      </c>
      <c r="L275" s="143" t="s">
        <v>482</v>
      </c>
    </row>
    <row r="276" spans="1:13" s="126" customFormat="1" ht="12.75">
      <c r="B276" s="122">
        <v>98</v>
      </c>
      <c r="C276" s="123" t="s">
        <v>127</v>
      </c>
      <c r="D276" s="124">
        <f t="shared" si="34"/>
        <v>0</v>
      </c>
      <c r="E276" s="135"/>
      <c r="F276" s="125" t="s">
        <v>482</v>
      </c>
      <c r="G276" s="135"/>
      <c r="H276" s="135"/>
      <c r="I276" s="135"/>
      <c r="J276" s="135"/>
      <c r="K276" s="135"/>
      <c r="L276" s="135"/>
      <c r="M276" s="135"/>
    </row>
    <row r="277" spans="1:13" s="126" customFormat="1" ht="15">
      <c r="B277" s="122">
        <v>99</v>
      </c>
      <c r="C277" s="123" t="s">
        <v>437</v>
      </c>
      <c r="D277" s="110">
        <f>SUM(E277:F277)</f>
        <v>0</v>
      </c>
      <c r="E277" s="110"/>
      <c r="F277" s="110"/>
      <c r="G277" s="127" t="s">
        <v>482</v>
      </c>
      <c r="H277" s="127" t="s">
        <v>482</v>
      </c>
      <c r="I277" s="127" t="s">
        <v>482</v>
      </c>
      <c r="J277" s="127" t="s">
        <v>482</v>
      </c>
      <c r="K277" s="127" t="s">
        <v>482</v>
      </c>
      <c r="L277" s="127" t="s">
        <v>482</v>
      </c>
      <c r="M277" s="127" t="s">
        <v>482</v>
      </c>
    </row>
    <row r="278" spans="1:13" s="130" customFormat="1" ht="15">
      <c r="A278" s="126"/>
      <c r="B278" s="136"/>
      <c r="C278" s="112" t="s">
        <v>484</v>
      </c>
      <c r="D278" s="129">
        <f>SUM(D271:D277)</f>
        <v>0</v>
      </c>
      <c r="E278" s="129">
        <f>SUM(E271:E277)</f>
        <v>0</v>
      </c>
      <c r="F278" s="129">
        <f>SUM(F277)</f>
        <v>0</v>
      </c>
      <c r="G278" s="129">
        <f t="shared" ref="G278:M278" si="35">SUM(G271:G277)</f>
        <v>0</v>
      </c>
      <c r="H278" s="129">
        <f t="shared" si="35"/>
        <v>0</v>
      </c>
      <c r="I278" s="129">
        <f t="shared" si="35"/>
        <v>0</v>
      </c>
      <c r="J278" s="129">
        <f t="shared" si="35"/>
        <v>0</v>
      </c>
      <c r="K278" s="129">
        <f t="shared" si="35"/>
        <v>0</v>
      </c>
      <c r="L278" s="129">
        <f t="shared" si="35"/>
        <v>0</v>
      </c>
      <c r="M278" s="129">
        <f t="shared" si="35"/>
        <v>0</v>
      </c>
    </row>
    <row r="279" spans="1:13" s="126" customFormat="1" ht="12.75">
      <c r="A279" s="130"/>
      <c r="B279" s="141"/>
      <c r="C279" s="123"/>
      <c r="D279" s="123"/>
      <c r="E279" s="123"/>
      <c r="F279" s="123"/>
      <c r="G279" s="123"/>
      <c r="H279" s="123"/>
      <c r="I279" s="123"/>
      <c r="J279" s="123"/>
      <c r="K279" s="123"/>
      <c r="L279" s="123"/>
      <c r="M279" s="123"/>
    </row>
    <row r="280" spans="1:13" s="126" customFormat="1" ht="12.75">
      <c r="B280" s="122"/>
      <c r="C280" s="123"/>
      <c r="D280" s="123"/>
      <c r="E280" s="123"/>
      <c r="F280" s="123"/>
      <c r="G280" s="123"/>
      <c r="H280" s="123"/>
      <c r="I280" s="123"/>
      <c r="J280" s="123"/>
      <c r="K280" s="123"/>
      <c r="L280" s="123"/>
      <c r="M280" s="123"/>
    </row>
    <row r="281" spans="1:13" s="126" customFormat="1" ht="12.75">
      <c r="B281" s="139" t="s">
        <v>494</v>
      </c>
      <c r="C281" s="123"/>
      <c r="D281" s="123"/>
      <c r="E281" s="123"/>
      <c r="F281" s="123"/>
      <c r="G281" s="123"/>
      <c r="H281" s="123"/>
      <c r="I281" s="133" t="s">
        <v>439</v>
      </c>
      <c r="J281" s="123"/>
      <c r="K281" s="123"/>
      <c r="L281" s="123"/>
      <c r="M281" s="123"/>
    </row>
    <row r="282" spans="1:13" s="126" customFormat="1" ht="12.75">
      <c r="B282" s="122"/>
      <c r="C282" s="123"/>
      <c r="D282" s="123"/>
      <c r="E282" s="133" t="s">
        <v>466</v>
      </c>
      <c r="F282" s="133" t="s">
        <v>467</v>
      </c>
      <c r="G282" s="133" t="s">
        <v>468</v>
      </c>
      <c r="H282" s="133" t="s">
        <v>469</v>
      </c>
      <c r="I282" s="133" t="s">
        <v>470</v>
      </c>
      <c r="J282" s="119" t="s">
        <v>471</v>
      </c>
      <c r="K282" s="133" t="s">
        <v>472</v>
      </c>
      <c r="L282" s="123"/>
      <c r="M282" s="133" t="s">
        <v>473</v>
      </c>
    </row>
    <row r="283" spans="1:13" s="126" customFormat="1" ht="12.75">
      <c r="B283" s="122"/>
      <c r="C283" s="133" t="s">
        <v>474</v>
      </c>
      <c r="D283" s="133" t="s">
        <v>475</v>
      </c>
      <c r="E283" s="133" t="s">
        <v>476</v>
      </c>
      <c r="F283" s="133" t="s">
        <v>476</v>
      </c>
      <c r="G283" s="133" t="s">
        <v>477</v>
      </c>
      <c r="H283" s="133" t="s">
        <v>477</v>
      </c>
      <c r="I283" s="133" t="s">
        <v>478</v>
      </c>
      <c r="J283" s="119" t="s">
        <v>479</v>
      </c>
      <c r="K283" s="133" t="s">
        <v>480</v>
      </c>
      <c r="L283" s="133" t="s">
        <v>452</v>
      </c>
      <c r="M283" s="133" t="s">
        <v>481</v>
      </c>
    </row>
    <row r="284" spans="1:13" s="126" customFormat="1" ht="12.75">
      <c r="B284" s="122"/>
      <c r="C284" s="123"/>
      <c r="D284" s="123"/>
      <c r="E284" s="133" t="str">
        <f>"(0)"</f>
        <v>(0)</v>
      </c>
      <c r="F284" s="133" t="str">
        <f>"(1)"</f>
        <v>(1)</v>
      </c>
      <c r="G284" s="133" t="str">
        <f>"(2)"</f>
        <v>(2)</v>
      </c>
      <c r="H284" s="133" t="str">
        <f>"(3)"</f>
        <v>(3)</v>
      </c>
      <c r="I284" s="133" t="str">
        <f>"(4)"</f>
        <v>(4)</v>
      </c>
      <c r="J284" s="133" t="str">
        <f>"(5)"</f>
        <v>(5)</v>
      </c>
      <c r="K284" s="133" t="str">
        <f>"(7)"</f>
        <v>(7)</v>
      </c>
      <c r="L284" s="133" t="str">
        <f>"(8)"</f>
        <v>(8)</v>
      </c>
      <c r="M284" s="133" t="str">
        <f>"(9)"</f>
        <v>(9)</v>
      </c>
    </row>
    <row r="285" spans="1:13" s="126" customFormat="1" ht="12.75">
      <c r="B285" s="122">
        <v>21</v>
      </c>
      <c r="C285" s="123" t="s">
        <v>175</v>
      </c>
      <c r="D285" s="124">
        <f t="shared" ref="D285:D290" si="36">SUM(E285:M285)</f>
        <v>394890.59000000008</v>
      </c>
      <c r="E285" s="135">
        <v>25841</v>
      </c>
      <c r="F285" s="125" t="s">
        <v>482</v>
      </c>
      <c r="G285" s="135">
        <v>4698.62</v>
      </c>
      <c r="H285" s="135">
        <v>224921.25</v>
      </c>
      <c r="I285" s="135">
        <v>81785.149999999994</v>
      </c>
      <c r="J285" s="135">
        <v>8628.9599999999991</v>
      </c>
      <c r="K285" s="135">
        <v>32395.15</v>
      </c>
      <c r="L285" s="135">
        <v>16620.46</v>
      </c>
      <c r="M285" s="135"/>
    </row>
    <row r="286" spans="1:13" s="126" customFormat="1" ht="12.75">
      <c r="B286" s="122">
        <v>27</v>
      </c>
      <c r="C286" s="123" t="s">
        <v>182</v>
      </c>
      <c r="D286" s="124">
        <f t="shared" si="36"/>
        <v>162958.51999999999</v>
      </c>
      <c r="E286" s="135">
        <v>812</v>
      </c>
      <c r="F286" s="125" t="s">
        <v>482</v>
      </c>
      <c r="G286" s="135"/>
      <c r="H286" s="135">
        <v>13757.72</v>
      </c>
      <c r="I286" s="135">
        <v>4871.99</v>
      </c>
      <c r="J286" s="135">
        <v>652.14</v>
      </c>
      <c r="K286" s="135">
        <v>142451.59</v>
      </c>
      <c r="L286" s="135">
        <v>413.08</v>
      </c>
      <c r="M286" s="135"/>
    </row>
    <row r="287" spans="1:13" s="126" customFormat="1" ht="12.75">
      <c r="B287" s="122">
        <v>60</v>
      </c>
      <c r="C287" s="123" t="s">
        <v>190</v>
      </c>
      <c r="D287" s="124">
        <f t="shared" si="36"/>
        <v>0</v>
      </c>
      <c r="E287" s="135"/>
      <c r="F287" s="125" t="s">
        <v>482</v>
      </c>
      <c r="G287" s="135"/>
      <c r="H287" s="135"/>
      <c r="I287" s="135"/>
      <c r="J287" s="135"/>
      <c r="K287" s="135"/>
      <c r="L287" s="135"/>
      <c r="M287" s="135"/>
    </row>
    <row r="288" spans="1:13" s="126" customFormat="1" ht="12.75">
      <c r="B288" s="122">
        <v>83</v>
      </c>
      <c r="C288" s="123" t="s">
        <v>124</v>
      </c>
      <c r="D288" s="124">
        <f t="shared" si="36"/>
        <v>0</v>
      </c>
      <c r="E288" s="135"/>
      <c r="F288" s="125" t="s">
        <v>482</v>
      </c>
      <c r="G288" s="125" t="s">
        <v>482</v>
      </c>
      <c r="H288" s="125" t="s">
        <v>482</v>
      </c>
      <c r="I288" s="125" t="s">
        <v>482</v>
      </c>
      <c r="J288" s="125" t="s">
        <v>482</v>
      </c>
      <c r="K288" s="135"/>
      <c r="L288" s="125" t="s">
        <v>482</v>
      </c>
      <c r="M288" s="125" t="s">
        <v>482</v>
      </c>
    </row>
    <row r="289" spans="1:13" s="126" customFormat="1" ht="12.75">
      <c r="B289" s="122">
        <v>89</v>
      </c>
      <c r="C289" s="123" t="s">
        <v>540</v>
      </c>
      <c r="D289" s="124">
        <f t="shared" si="36"/>
        <v>0</v>
      </c>
      <c r="E289" s="134"/>
      <c r="F289" s="125" t="s">
        <v>482</v>
      </c>
      <c r="G289" s="143" t="s">
        <v>482</v>
      </c>
      <c r="H289" s="146" t="s">
        <v>482</v>
      </c>
      <c r="I289" s="143" t="s">
        <v>482</v>
      </c>
      <c r="J289" s="143" t="s">
        <v>482</v>
      </c>
      <c r="K289" s="143" t="s">
        <v>482</v>
      </c>
      <c r="L289" s="143" t="s">
        <v>482</v>
      </c>
    </row>
    <row r="290" spans="1:13" s="126" customFormat="1" ht="12.75">
      <c r="B290" s="122">
        <v>98</v>
      </c>
      <c r="C290" s="123" t="s">
        <v>127</v>
      </c>
      <c r="D290" s="124">
        <f t="shared" si="36"/>
        <v>278623.97000000003</v>
      </c>
      <c r="E290" s="135">
        <v>16527</v>
      </c>
      <c r="F290" s="125" t="s">
        <v>482</v>
      </c>
      <c r="G290" s="135"/>
      <c r="H290" s="135">
        <v>146150.47</v>
      </c>
      <c r="I290" s="135">
        <v>49105.26</v>
      </c>
      <c r="J290" s="135">
        <v>8093.85</v>
      </c>
      <c r="K290" s="135">
        <v>42533.21</v>
      </c>
      <c r="L290" s="135">
        <v>16214.18</v>
      </c>
      <c r="M290" s="135"/>
    </row>
    <row r="291" spans="1:13" s="126" customFormat="1" ht="15">
      <c r="B291" s="122">
        <v>99</v>
      </c>
      <c r="C291" s="123" t="s">
        <v>437</v>
      </c>
      <c r="D291" s="110">
        <f>SUM(E291:F291)</f>
        <v>0</v>
      </c>
      <c r="E291" s="110"/>
      <c r="F291" s="110"/>
      <c r="G291" s="127" t="s">
        <v>482</v>
      </c>
      <c r="H291" s="127" t="s">
        <v>482</v>
      </c>
      <c r="I291" s="127" t="s">
        <v>482</v>
      </c>
      <c r="J291" s="127" t="s">
        <v>482</v>
      </c>
      <c r="K291" s="127" t="s">
        <v>482</v>
      </c>
      <c r="L291" s="127" t="s">
        <v>482</v>
      </c>
      <c r="M291" s="127" t="s">
        <v>482</v>
      </c>
    </row>
    <row r="292" spans="1:13" s="130" customFormat="1" ht="15">
      <c r="A292" s="126"/>
      <c r="B292" s="136"/>
      <c r="C292" s="112" t="s">
        <v>484</v>
      </c>
      <c r="D292" s="129">
        <f t="shared" ref="D292:M292" si="37">SUM(D285:D291)</f>
        <v>836473.08000000007</v>
      </c>
      <c r="E292" s="129">
        <f t="shared" si="37"/>
        <v>43180</v>
      </c>
      <c r="F292" s="129">
        <f t="shared" si="37"/>
        <v>0</v>
      </c>
      <c r="G292" s="129">
        <f t="shared" si="37"/>
        <v>4698.62</v>
      </c>
      <c r="H292" s="129">
        <f t="shared" si="37"/>
        <v>384829.44</v>
      </c>
      <c r="I292" s="129">
        <f t="shared" si="37"/>
        <v>135762.4</v>
      </c>
      <c r="J292" s="129">
        <f t="shared" si="37"/>
        <v>17374.949999999997</v>
      </c>
      <c r="K292" s="129">
        <f t="shared" si="37"/>
        <v>217379.94999999998</v>
      </c>
      <c r="L292" s="129">
        <f t="shared" si="37"/>
        <v>33247.72</v>
      </c>
      <c r="M292" s="129">
        <f t="shared" si="37"/>
        <v>0</v>
      </c>
    </row>
    <row r="293" spans="1:13" s="126" customFormat="1" ht="12.75">
      <c r="A293" s="130"/>
      <c r="B293" s="122"/>
      <c r="C293" s="123"/>
      <c r="D293" s="123"/>
      <c r="E293" s="123"/>
      <c r="F293" s="123"/>
      <c r="G293" s="123"/>
      <c r="H293" s="123"/>
      <c r="I293" s="123"/>
      <c r="J293" s="123"/>
      <c r="K293" s="123"/>
      <c r="L293" s="123"/>
      <c r="M293" s="123"/>
    </row>
    <row r="294" spans="1:13" s="126" customFormat="1" ht="12.75">
      <c r="B294" s="122"/>
      <c r="C294" s="123"/>
      <c r="D294" s="123"/>
      <c r="E294" s="123"/>
      <c r="F294" s="123"/>
      <c r="G294" s="123"/>
      <c r="H294" s="123"/>
      <c r="I294" s="123"/>
      <c r="J294" s="123"/>
      <c r="K294" s="123"/>
      <c r="L294" s="123"/>
      <c r="M294" s="123"/>
    </row>
    <row r="295" spans="1:13" s="126" customFormat="1" ht="12.75">
      <c r="B295" s="139" t="s">
        <v>495</v>
      </c>
      <c r="C295" s="123"/>
      <c r="D295" s="123"/>
      <c r="E295" s="123"/>
      <c r="F295" s="123"/>
      <c r="G295" s="123"/>
      <c r="H295" s="133"/>
      <c r="I295" s="133" t="s">
        <v>439</v>
      </c>
      <c r="J295" s="123"/>
      <c r="K295" s="123"/>
      <c r="L295" s="123"/>
      <c r="M295" s="123"/>
    </row>
    <row r="296" spans="1:13" s="126" customFormat="1" ht="12.75">
      <c r="B296" s="122"/>
      <c r="C296" s="123"/>
      <c r="D296" s="123"/>
      <c r="E296" s="133" t="s">
        <v>466</v>
      </c>
      <c r="F296" s="133" t="s">
        <v>467</v>
      </c>
      <c r="G296" s="133" t="s">
        <v>468</v>
      </c>
      <c r="H296" s="133" t="s">
        <v>469</v>
      </c>
      <c r="I296" s="133" t="s">
        <v>470</v>
      </c>
      <c r="J296" s="119" t="s">
        <v>471</v>
      </c>
      <c r="K296" s="133" t="s">
        <v>472</v>
      </c>
      <c r="L296" s="123"/>
      <c r="M296" s="133" t="s">
        <v>473</v>
      </c>
    </row>
    <row r="297" spans="1:13" s="126" customFormat="1" ht="12.75">
      <c r="B297" s="122"/>
      <c r="C297" s="133" t="s">
        <v>474</v>
      </c>
      <c r="D297" s="133" t="s">
        <v>475</v>
      </c>
      <c r="E297" s="133" t="s">
        <v>476</v>
      </c>
      <c r="F297" s="133" t="s">
        <v>476</v>
      </c>
      <c r="G297" s="133" t="s">
        <v>477</v>
      </c>
      <c r="H297" s="133" t="s">
        <v>477</v>
      </c>
      <c r="I297" s="133" t="s">
        <v>478</v>
      </c>
      <c r="J297" s="119" t="s">
        <v>479</v>
      </c>
      <c r="K297" s="133" t="s">
        <v>480</v>
      </c>
      <c r="L297" s="133" t="s">
        <v>452</v>
      </c>
      <c r="M297" s="133" t="s">
        <v>481</v>
      </c>
    </row>
    <row r="298" spans="1:13" s="126" customFormat="1" ht="12.75">
      <c r="B298" s="122"/>
      <c r="C298" s="123"/>
      <c r="D298" s="123"/>
      <c r="E298" s="133" t="str">
        <f>"(0)"</f>
        <v>(0)</v>
      </c>
      <c r="F298" s="133" t="str">
        <f>"(1)"</f>
        <v>(1)</v>
      </c>
      <c r="G298" s="133" t="str">
        <f>"(2)"</f>
        <v>(2)</v>
      </c>
      <c r="H298" s="133" t="str">
        <f>"(3)"</f>
        <v>(3)</v>
      </c>
      <c r="I298" s="133" t="str">
        <f>"(4)"</f>
        <v>(4)</v>
      </c>
      <c r="J298" s="133" t="str">
        <f>"(5)"</f>
        <v>(5)</v>
      </c>
      <c r="K298" s="133" t="str">
        <f>"(7)"</f>
        <v>(7)</v>
      </c>
      <c r="L298" s="133" t="str">
        <f>"(8)"</f>
        <v>(8)</v>
      </c>
      <c r="M298" s="133" t="str">
        <f>"(9)"</f>
        <v>(9)</v>
      </c>
    </row>
    <row r="299" spans="1:13" s="126" customFormat="1" ht="12.75">
      <c r="B299" s="122">
        <v>21</v>
      </c>
      <c r="C299" s="123" t="s">
        <v>175</v>
      </c>
      <c r="D299" s="124">
        <f t="shared" ref="D299:D304" si="38">SUM(E299:M299)</f>
        <v>19665.300000000003</v>
      </c>
      <c r="E299" s="135">
        <v>289</v>
      </c>
      <c r="F299" s="125" t="s">
        <v>482</v>
      </c>
      <c r="G299" s="135"/>
      <c r="H299" s="135">
        <v>12499.83</v>
      </c>
      <c r="I299" s="135">
        <v>4455.62</v>
      </c>
      <c r="J299" s="135">
        <v>1003.32</v>
      </c>
      <c r="K299" s="135">
        <v>353.4</v>
      </c>
      <c r="L299" s="135">
        <v>1064.1300000000001</v>
      </c>
      <c r="M299" s="135"/>
    </row>
    <row r="300" spans="1:13" s="126" customFormat="1" ht="12.75">
      <c r="B300" s="122">
        <v>27</v>
      </c>
      <c r="C300" s="123" t="s">
        <v>182</v>
      </c>
      <c r="D300" s="124">
        <f t="shared" si="38"/>
        <v>0</v>
      </c>
      <c r="E300" s="135"/>
      <c r="F300" s="125" t="s">
        <v>482</v>
      </c>
      <c r="G300" s="135"/>
      <c r="H300" s="135"/>
      <c r="I300" s="135"/>
      <c r="J300" s="135"/>
      <c r="K300" s="135"/>
      <c r="L300" s="135"/>
      <c r="M300" s="135"/>
    </row>
    <row r="301" spans="1:13" s="126" customFormat="1" ht="12.75">
      <c r="B301" s="122">
        <v>60</v>
      </c>
      <c r="C301" s="123" t="s">
        <v>190</v>
      </c>
      <c r="D301" s="124">
        <f t="shared" si="38"/>
        <v>0</v>
      </c>
      <c r="E301" s="135"/>
      <c r="F301" s="125" t="s">
        <v>482</v>
      </c>
      <c r="G301" s="135"/>
      <c r="H301" s="135"/>
      <c r="I301" s="135"/>
      <c r="J301" s="135"/>
      <c r="K301" s="135"/>
      <c r="L301" s="135"/>
      <c r="M301" s="135"/>
    </row>
    <row r="302" spans="1:13" s="126" customFormat="1" ht="12.75">
      <c r="B302" s="122">
        <v>83</v>
      </c>
      <c r="C302" s="123" t="s">
        <v>124</v>
      </c>
      <c r="D302" s="124">
        <f t="shared" si="38"/>
        <v>0</v>
      </c>
      <c r="E302" s="135"/>
      <c r="F302" s="125" t="s">
        <v>482</v>
      </c>
      <c r="G302" s="125" t="s">
        <v>482</v>
      </c>
      <c r="H302" s="125" t="s">
        <v>482</v>
      </c>
      <c r="I302" s="125" t="s">
        <v>482</v>
      </c>
      <c r="J302" s="125" t="s">
        <v>482</v>
      </c>
      <c r="K302" s="135"/>
      <c r="L302" s="125" t="s">
        <v>482</v>
      </c>
      <c r="M302" s="125" t="s">
        <v>482</v>
      </c>
    </row>
    <row r="303" spans="1:13" s="126" customFormat="1" ht="12.75">
      <c r="B303" s="122">
        <v>89</v>
      </c>
      <c r="C303" s="123" t="s">
        <v>540</v>
      </c>
      <c r="D303" s="124">
        <f t="shared" si="38"/>
        <v>0</v>
      </c>
      <c r="E303" s="134"/>
      <c r="F303" s="125" t="s">
        <v>482</v>
      </c>
      <c r="G303" s="143" t="s">
        <v>482</v>
      </c>
      <c r="H303" s="146" t="s">
        <v>482</v>
      </c>
      <c r="I303" s="143" t="s">
        <v>482</v>
      </c>
      <c r="J303" s="143" t="s">
        <v>482</v>
      </c>
      <c r="K303" s="143" t="s">
        <v>482</v>
      </c>
      <c r="L303" s="143" t="s">
        <v>482</v>
      </c>
    </row>
    <row r="304" spans="1:13" s="126" customFormat="1" ht="12.75">
      <c r="B304" s="122">
        <v>98</v>
      </c>
      <c r="C304" s="123" t="s">
        <v>127</v>
      </c>
      <c r="D304" s="124">
        <f t="shared" si="38"/>
        <v>0</v>
      </c>
      <c r="E304" s="135"/>
      <c r="F304" s="125" t="s">
        <v>482</v>
      </c>
      <c r="G304" s="135"/>
      <c r="H304" s="135"/>
      <c r="I304" s="135"/>
      <c r="J304" s="135"/>
      <c r="K304" s="135"/>
      <c r="L304" s="135"/>
      <c r="M304" s="135"/>
    </row>
    <row r="305" spans="1:13" s="126" customFormat="1" ht="15">
      <c r="B305" s="122">
        <v>99</v>
      </c>
      <c r="C305" s="123" t="s">
        <v>437</v>
      </c>
      <c r="D305" s="110">
        <f>SUM(E305:F305)</f>
        <v>0</v>
      </c>
      <c r="E305" s="110"/>
      <c r="F305" s="110"/>
      <c r="G305" s="127" t="s">
        <v>482</v>
      </c>
      <c r="H305" s="127" t="s">
        <v>482</v>
      </c>
      <c r="I305" s="127" t="s">
        <v>482</v>
      </c>
      <c r="J305" s="127" t="s">
        <v>482</v>
      </c>
      <c r="K305" s="127" t="s">
        <v>482</v>
      </c>
      <c r="L305" s="127" t="s">
        <v>482</v>
      </c>
      <c r="M305" s="127" t="s">
        <v>482</v>
      </c>
    </row>
    <row r="306" spans="1:13" s="130" customFormat="1" ht="15">
      <c r="A306" s="126"/>
      <c r="B306" s="136"/>
      <c r="C306" s="112" t="s">
        <v>484</v>
      </c>
      <c r="D306" s="129">
        <f t="shared" ref="D306:M306" si="39">SUM(D299:D305)</f>
        <v>19665.300000000003</v>
      </c>
      <c r="E306" s="129">
        <f t="shared" si="39"/>
        <v>289</v>
      </c>
      <c r="F306" s="129">
        <f t="shared" si="39"/>
        <v>0</v>
      </c>
      <c r="G306" s="129">
        <f t="shared" si="39"/>
        <v>0</v>
      </c>
      <c r="H306" s="129">
        <f t="shared" si="39"/>
        <v>12499.83</v>
      </c>
      <c r="I306" s="129">
        <f t="shared" si="39"/>
        <v>4455.62</v>
      </c>
      <c r="J306" s="129">
        <f t="shared" si="39"/>
        <v>1003.32</v>
      </c>
      <c r="K306" s="129">
        <f t="shared" si="39"/>
        <v>353.4</v>
      </c>
      <c r="L306" s="129">
        <f t="shared" si="39"/>
        <v>1064.1300000000001</v>
      </c>
      <c r="M306" s="129">
        <f t="shared" si="39"/>
        <v>0</v>
      </c>
    </row>
    <row r="307" spans="1:13" s="126" customFormat="1" ht="12.75">
      <c r="A307" s="130"/>
      <c r="B307" s="122"/>
      <c r="C307" s="123"/>
      <c r="D307" s="123"/>
      <c r="E307" s="133"/>
      <c r="F307" s="133"/>
      <c r="G307" s="133"/>
      <c r="H307" s="133"/>
      <c r="I307" s="133"/>
      <c r="J307" s="133"/>
      <c r="K307" s="133"/>
      <c r="L307" s="133"/>
      <c r="M307" s="133"/>
    </row>
    <row r="308" spans="1:13" s="126" customFormat="1" ht="12.75">
      <c r="B308" s="122"/>
      <c r="C308" s="123"/>
      <c r="D308" s="123"/>
      <c r="E308" s="123"/>
      <c r="F308" s="123"/>
      <c r="G308" s="123"/>
      <c r="H308" s="123"/>
      <c r="I308" s="123"/>
      <c r="J308" s="123"/>
      <c r="K308" s="123"/>
      <c r="L308" s="123"/>
      <c r="M308" s="123"/>
    </row>
    <row r="309" spans="1:13" s="126" customFormat="1" ht="12.75">
      <c r="B309" s="139" t="s">
        <v>496</v>
      </c>
      <c r="C309" s="123"/>
      <c r="D309" s="123"/>
      <c r="E309" s="123"/>
      <c r="F309" s="123"/>
      <c r="G309" s="123"/>
      <c r="H309" s="123"/>
      <c r="I309" s="133" t="s">
        <v>439</v>
      </c>
      <c r="J309" s="123"/>
      <c r="K309" s="123"/>
      <c r="L309" s="123"/>
      <c r="M309" s="123"/>
    </row>
    <row r="310" spans="1:13" s="126" customFormat="1" ht="12.75">
      <c r="B310" s="122"/>
      <c r="C310" s="123"/>
      <c r="D310" s="123"/>
      <c r="E310" s="133" t="s">
        <v>466</v>
      </c>
      <c r="F310" s="133" t="s">
        <v>467</v>
      </c>
      <c r="G310" s="133" t="s">
        <v>468</v>
      </c>
      <c r="H310" s="133" t="s">
        <v>469</v>
      </c>
      <c r="I310" s="133" t="s">
        <v>470</v>
      </c>
      <c r="J310" s="119" t="s">
        <v>471</v>
      </c>
      <c r="K310" s="133" t="s">
        <v>472</v>
      </c>
      <c r="L310" s="123"/>
      <c r="M310" s="133" t="s">
        <v>473</v>
      </c>
    </row>
    <row r="311" spans="1:13" s="126" customFormat="1" ht="12.75">
      <c r="B311" s="122"/>
      <c r="C311" s="133" t="s">
        <v>474</v>
      </c>
      <c r="D311" s="133" t="s">
        <v>475</v>
      </c>
      <c r="E311" s="133" t="s">
        <v>476</v>
      </c>
      <c r="F311" s="133" t="s">
        <v>476</v>
      </c>
      <c r="G311" s="133" t="s">
        <v>477</v>
      </c>
      <c r="H311" s="133" t="s">
        <v>477</v>
      </c>
      <c r="I311" s="133" t="s">
        <v>478</v>
      </c>
      <c r="J311" s="119" t="s">
        <v>479</v>
      </c>
      <c r="K311" s="133" t="s">
        <v>480</v>
      </c>
      <c r="L311" s="133" t="s">
        <v>452</v>
      </c>
      <c r="M311" s="133" t="s">
        <v>481</v>
      </c>
    </row>
    <row r="312" spans="1:13" s="126" customFormat="1" ht="12.75">
      <c r="B312" s="122"/>
      <c r="C312" s="123"/>
      <c r="D312" s="123"/>
      <c r="E312" s="133" t="str">
        <f>"(0)"</f>
        <v>(0)</v>
      </c>
      <c r="F312" s="133" t="str">
        <f>"(1)"</f>
        <v>(1)</v>
      </c>
      <c r="G312" s="133" t="str">
        <f>"(2)"</f>
        <v>(2)</v>
      </c>
      <c r="H312" s="133" t="str">
        <f>"(3)"</f>
        <v>(3)</v>
      </c>
      <c r="I312" s="133" t="str">
        <f>"(4)"</f>
        <v>(4)</v>
      </c>
      <c r="J312" s="133" t="str">
        <f>"(5)"</f>
        <v>(5)</v>
      </c>
      <c r="K312" s="133" t="str">
        <f>"(7)"</f>
        <v>(7)</v>
      </c>
      <c r="L312" s="133" t="str">
        <f>"(8)"</f>
        <v>(8)</v>
      </c>
      <c r="M312" s="133" t="str">
        <f>"(9)"</f>
        <v>(9)</v>
      </c>
    </row>
    <row r="313" spans="1:13" s="126" customFormat="1" ht="12.75">
      <c r="B313" s="122">
        <v>21</v>
      </c>
      <c r="C313" s="123" t="s">
        <v>175</v>
      </c>
      <c r="D313" s="124">
        <f t="shared" ref="D313:D318" si="40">SUM(E313:M313)</f>
        <v>0</v>
      </c>
      <c r="E313" s="135"/>
      <c r="F313" s="125" t="s">
        <v>482</v>
      </c>
      <c r="G313" s="135"/>
      <c r="H313" s="135"/>
      <c r="I313" s="135"/>
      <c r="J313" s="135"/>
      <c r="K313" s="135"/>
      <c r="L313" s="135"/>
      <c r="M313" s="135"/>
    </row>
    <row r="314" spans="1:13" s="126" customFormat="1" ht="12.75">
      <c r="B314" s="122">
        <v>27</v>
      </c>
      <c r="C314" s="123" t="s">
        <v>182</v>
      </c>
      <c r="D314" s="124">
        <f t="shared" si="40"/>
        <v>0</v>
      </c>
      <c r="E314" s="135"/>
      <c r="F314" s="125" t="s">
        <v>482</v>
      </c>
      <c r="G314" s="135"/>
      <c r="H314" s="135"/>
      <c r="I314" s="135"/>
      <c r="J314" s="135"/>
      <c r="K314" s="135"/>
      <c r="L314" s="135"/>
      <c r="M314" s="135"/>
    </row>
    <row r="315" spans="1:13" s="126" customFormat="1" ht="12.75">
      <c r="B315" s="122">
        <v>60</v>
      </c>
      <c r="C315" s="123" t="s">
        <v>190</v>
      </c>
      <c r="D315" s="124">
        <f t="shared" si="40"/>
        <v>0</v>
      </c>
      <c r="E315" s="135"/>
      <c r="F315" s="125" t="s">
        <v>482</v>
      </c>
      <c r="G315" s="135"/>
      <c r="H315" s="135"/>
      <c r="I315" s="135"/>
      <c r="J315" s="135"/>
      <c r="K315" s="135"/>
      <c r="L315" s="135"/>
      <c r="M315" s="135"/>
    </row>
    <row r="316" spans="1:13" s="126" customFormat="1" ht="12.75">
      <c r="B316" s="122">
        <v>83</v>
      </c>
      <c r="C316" s="123" t="s">
        <v>124</v>
      </c>
      <c r="D316" s="124">
        <f t="shared" si="40"/>
        <v>0</v>
      </c>
      <c r="E316" s="135"/>
      <c r="F316" s="125" t="s">
        <v>482</v>
      </c>
      <c r="G316" s="125" t="s">
        <v>482</v>
      </c>
      <c r="H316" s="125" t="s">
        <v>482</v>
      </c>
      <c r="I316" s="125" t="s">
        <v>482</v>
      </c>
      <c r="J316" s="125" t="s">
        <v>482</v>
      </c>
      <c r="K316" s="135"/>
      <c r="L316" s="125" t="s">
        <v>482</v>
      </c>
      <c r="M316" s="125" t="s">
        <v>482</v>
      </c>
    </row>
    <row r="317" spans="1:13" s="126" customFormat="1" ht="12.75">
      <c r="B317" s="122">
        <v>89</v>
      </c>
      <c r="C317" s="123" t="s">
        <v>540</v>
      </c>
      <c r="D317" s="124">
        <f t="shared" si="40"/>
        <v>0</v>
      </c>
      <c r="E317" s="134"/>
      <c r="F317" s="125" t="s">
        <v>482</v>
      </c>
      <c r="G317" s="143" t="s">
        <v>482</v>
      </c>
      <c r="H317" s="146" t="s">
        <v>482</v>
      </c>
      <c r="I317" s="143" t="s">
        <v>482</v>
      </c>
      <c r="J317" s="143" t="s">
        <v>482</v>
      </c>
      <c r="K317" s="143" t="s">
        <v>482</v>
      </c>
      <c r="L317" s="143" t="s">
        <v>482</v>
      </c>
    </row>
    <row r="318" spans="1:13" s="126" customFormat="1" ht="12.75">
      <c r="B318" s="122">
        <v>98</v>
      </c>
      <c r="C318" s="123" t="s">
        <v>127</v>
      </c>
      <c r="D318" s="124">
        <f t="shared" si="40"/>
        <v>0</v>
      </c>
      <c r="E318" s="135"/>
      <c r="F318" s="125" t="s">
        <v>482</v>
      </c>
      <c r="G318" s="135"/>
      <c r="H318" s="135"/>
      <c r="I318" s="135"/>
      <c r="J318" s="135"/>
      <c r="K318" s="135"/>
      <c r="L318" s="135"/>
      <c r="M318" s="135"/>
    </row>
    <row r="319" spans="1:13" s="126" customFormat="1" ht="15">
      <c r="B319" s="122">
        <v>99</v>
      </c>
      <c r="C319" s="123" t="s">
        <v>437</v>
      </c>
      <c r="D319" s="110">
        <f>SUM(E319:F319)</f>
        <v>0</v>
      </c>
      <c r="E319" s="110"/>
      <c r="F319" s="110"/>
      <c r="G319" s="127" t="s">
        <v>482</v>
      </c>
      <c r="H319" s="127" t="s">
        <v>482</v>
      </c>
      <c r="I319" s="127" t="s">
        <v>482</v>
      </c>
      <c r="J319" s="127" t="s">
        <v>482</v>
      </c>
      <c r="K319" s="127" t="s">
        <v>482</v>
      </c>
      <c r="L319" s="127" t="s">
        <v>482</v>
      </c>
      <c r="M319" s="127" t="s">
        <v>482</v>
      </c>
    </row>
    <row r="320" spans="1:13" s="130" customFormat="1" ht="15">
      <c r="A320" s="126"/>
      <c r="B320" s="136"/>
      <c r="C320" s="112" t="s">
        <v>484</v>
      </c>
      <c r="D320" s="129">
        <f t="shared" ref="D320:M320" si="41">SUM(D313:D319)</f>
        <v>0</v>
      </c>
      <c r="E320" s="129">
        <f t="shared" si="41"/>
        <v>0</v>
      </c>
      <c r="F320" s="129">
        <f t="shared" si="41"/>
        <v>0</v>
      </c>
      <c r="G320" s="129">
        <f t="shared" si="41"/>
        <v>0</v>
      </c>
      <c r="H320" s="129">
        <f t="shared" si="41"/>
        <v>0</v>
      </c>
      <c r="I320" s="129">
        <f t="shared" si="41"/>
        <v>0</v>
      </c>
      <c r="J320" s="129">
        <f t="shared" si="41"/>
        <v>0</v>
      </c>
      <c r="K320" s="129">
        <f t="shared" si="41"/>
        <v>0</v>
      </c>
      <c r="L320" s="129">
        <f t="shared" si="41"/>
        <v>0</v>
      </c>
      <c r="M320" s="129">
        <f t="shared" si="41"/>
        <v>0</v>
      </c>
    </row>
    <row r="321" spans="1:13" s="126" customFormat="1" ht="12.75">
      <c r="A321" s="130"/>
      <c r="B321" s="122"/>
      <c r="C321" s="123"/>
      <c r="D321" s="123"/>
      <c r="E321" s="123"/>
      <c r="F321" s="123"/>
      <c r="G321" s="123"/>
      <c r="H321" s="123"/>
      <c r="I321" s="123"/>
      <c r="J321" s="123"/>
      <c r="K321" s="123"/>
      <c r="L321" s="123"/>
      <c r="M321" s="123"/>
    </row>
    <row r="322" spans="1:13" s="126" customFormat="1" ht="12.75">
      <c r="B322" s="122"/>
      <c r="C322" s="123"/>
      <c r="D322" s="123"/>
      <c r="E322" s="123"/>
      <c r="F322" s="123"/>
      <c r="G322" s="123"/>
      <c r="H322" s="123"/>
      <c r="I322" s="123"/>
      <c r="J322" s="123"/>
      <c r="K322" s="123"/>
      <c r="L322" s="123"/>
      <c r="M322" s="123"/>
    </row>
    <row r="323" spans="1:13" s="126" customFormat="1" ht="12.75">
      <c r="B323" s="139" t="s">
        <v>497</v>
      </c>
      <c r="C323" s="123"/>
      <c r="D323" s="123"/>
      <c r="E323" s="123"/>
      <c r="F323" s="123"/>
      <c r="G323" s="123"/>
      <c r="H323" s="123"/>
      <c r="I323" s="133" t="s">
        <v>439</v>
      </c>
      <c r="J323" s="123"/>
      <c r="K323" s="123"/>
      <c r="L323" s="123"/>
      <c r="M323" s="123"/>
    </row>
    <row r="324" spans="1:13" s="126" customFormat="1" ht="12.75">
      <c r="B324" s="122"/>
      <c r="C324" s="123"/>
      <c r="D324" s="123"/>
      <c r="E324" s="133" t="s">
        <v>466</v>
      </c>
      <c r="F324" s="133" t="s">
        <v>467</v>
      </c>
      <c r="G324" s="133" t="s">
        <v>468</v>
      </c>
      <c r="H324" s="133" t="s">
        <v>469</v>
      </c>
      <c r="I324" s="133" t="s">
        <v>470</v>
      </c>
      <c r="J324" s="119" t="s">
        <v>471</v>
      </c>
      <c r="K324" s="133" t="s">
        <v>472</v>
      </c>
      <c r="L324" s="123"/>
      <c r="M324" s="133" t="s">
        <v>473</v>
      </c>
    </row>
    <row r="325" spans="1:13" s="126" customFormat="1" ht="12.75">
      <c r="B325" s="122"/>
      <c r="C325" s="133" t="s">
        <v>474</v>
      </c>
      <c r="D325" s="133" t="s">
        <v>475</v>
      </c>
      <c r="E325" s="133" t="s">
        <v>476</v>
      </c>
      <c r="F325" s="133" t="s">
        <v>476</v>
      </c>
      <c r="G325" s="133" t="s">
        <v>477</v>
      </c>
      <c r="H325" s="133" t="s">
        <v>477</v>
      </c>
      <c r="I325" s="133" t="s">
        <v>478</v>
      </c>
      <c r="J325" s="119" t="s">
        <v>479</v>
      </c>
      <c r="K325" s="133" t="s">
        <v>480</v>
      </c>
      <c r="L325" s="133" t="s">
        <v>452</v>
      </c>
      <c r="M325" s="133" t="s">
        <v>481</v>
      </c>
    </row>
    <row r="326" spans="1:13" s="126" customFormat="1" ht="12.75">
      <c r="B326" s="122"/>
      <c r="C326" s="123"/>
      <c r="D326" s="123"/>
      <c r="E326" s="133" t="s">
        <v>498</v>
      </c>
      <c r="F326" s="133" t="s">
        <v>499</v>
      </c>
      <c r="G326" s="133" t="s">
        <v>500</v>
      </c>
      <c r="H326" s="133" t="s">
        <v>501</v>
      </c>
      <c r="I326" s="133" t="s">
        <v>502</v>
      </c>
      <c r="J326" s="133" t="s">
        <v>503</v>
      </c>
      <c r="K326" s="133" t="s">
        <v>449</v>
      </c>
      <c r="L326" s="133" t="s">
        <v>451</v>
      </c>
      <c r="M326" s="133" t="s">
        <v>453</v>
      </c>
    </row>
    <row r="327" spans="1:13" s="126" customFormat="1" ht="12.75">
      <c r="B327" s="122">
        <v>21</v>
      </c>
      <c r="C327" s="123" t="s">
        <v>175</v>
      </c>
      <c r="D327" s="124">
        <f t="shared" ref="D327:D332" si="42">SUM(E327:M327)</f>
        <v>0</v>
      </c>
      <c r="E327" s="135"/>
      <c r="F327" s="125" t="s">
        <v>482</v>
      </c>
      <c r="G327" s="135"/>
      <c r="H327" s="135"/>
      <c r="I327" s="135"/>
      <c r="J327" s="135"/>
      <c r="K327" s="135"/>
      <c r="L327" s="135"/>
      <c r="M327" s="135"/>
    </row>
    <row r="328" spans="1:13" s="126" customFormat="1" ht="12.75">
      <c r="B328" s="122">
        <v>27</v>
      </c>
      <c r="C328" s="123" t="s">
        <v>182</v>
      </c>
      <c r="D328" s="124">
        <f t="shared" si="42"/>
        <v>0</v>
      </c>
      <c r="E328" s="135"/>
      <c r="F328" s="125" t="s">
        <v>482</v>
      </c>
      <c r="G328" s="135"/>
      <c r="H328" s="135"/>
      <c r="I328" s="135"/>
      <c r="J328" s="135"/>
      <c r="K328" s="135"/>
      <c r="L328" s="135"/>
      <c r="M328" s="135"/>
    </row>
    <row r="329" spans="1:13" s="126" customFormat="1" ht="12.75">
      <c r="B329" s="122">
        <v>60</v>
      </c>
      <c r="C329" s="123" t="s">
        <v>190</v>
      </c>
      <c r="D329" s="124">
        <f t="shared" si="42"/>
        <v>0</v>
      </c>
      <c r="E329" s="135"/>
      <c r="F329" s="125" t="s">
        <v>482</v>
      </c>
      <c r="G329" s="135"/>
      <c r="H329" s="135"/>
      <c r="I329" s="135"/>
      <c r="J329" s="135"/>
      <c r="K329" s="135"/>
      <c r="L329" s="135"/>
      <c r="M329" s="135"/>
    </row>
    <row r="330" spans="1:13" s="126" customFormat="1" ht="12.75">
      <c r="B330" s="122">
        <v>83</v>
      </c>
      <c r="C330" s="123" t="s">
        <v>124</v>
      </c>
      <c r="D330" s="124">
        <f t="shared" si="42"/>
        <v>0</v>
      </c>
      <c r="E330" s="135"/>
      <c r="F330" s="125" t="s">
        <v>482</v>
      </c>
      <c r="G330" s="125" t="s">
        <v>482</v>
      </c>
      <c r="H330" s="125" t="s">
        <v>482</v>
      </c>
      <c r="I330" s="125" t="s">
        <v>482</v>
      </c>
      <c r="J330" s="125" t="s">
        <v>482</v>
      </c>
      <c r="K330" s="135"/>
      <c r="L330" s="125" t="s">
        <v>482</v>
      </c>
      <c r="M330" s="125" t="s">
        <v>482</v>
      </c>
    </row>
    <row r="331" spans="1:13" s="126" customFormat="1" ht="12.75">
      <c r="B331" s="122">
        <v>89</v>
      </c>
      <c r="C331" s="123" t="s">
        <v>540</v>
      </c>
      <c r="D331" s="124">
        <f t="shared" si="42"/>
        <v>0</v>
      </c>
      <c r="E331" s="134"/>
      <c r="F331" s="125" t="s">
        <v>482</v>
      </c>
      <c r="G331" s="143" t="s">
        <v>482</v>
      </c>
      <c r="H331" s="146" t="s">
        <v>482</v>
      </c>
      <c r="I331" s="143" t="s">
        <v>482</v>
      </c>
      <c r="J331" s="143" t="s">
        <v>482</v>
      </c>
      <c r="K331" s="143" t="s">
        <v>482</v>
      </c>
      <c r="L331" s="143" t="s">
        <v>482</v>
      </c>
    </row>
    <row r="332" spans="1:13" s="126" customFormat="1" ht="12.75">
      <c r="B332" s="122">
        <v>98</v>
      </c>
      <c r="C332" s="123" t="s">
        <v>127</v>
      </c>
      <c r="D332" s="124">
        <f t="shared" si="42"/>
        <v>0</v>
      </c>
      <c r="E332" s="135"/>
      <c r="F332" s="125" t="s">
        <v>482</v>
      </c>
      <c r="G332" s="135"/>
      <c r="H332" s="135"/>
      <c r="I332" s="135"/>
      <c r="J332" s="135"/>
      <c r="K332" s="135"/>
      <c r="L332" s="135"/>
      <c r="M332" s="135"/>
    </row>
    <row r="333" spans="1:13" s="126" customFormat="1" ht="15">
      <c r="B333" s="122">
        <v>99</v>
      </c>
      <c r="C333" s="123" t="s">
        <v>437</v>
      </c>
      <c r="D333" s="110">
        <f>SUM(E333:F333)</f>
        <v>0</v>
      </c>
      <c r="E333" s="110"/>
      <c r="F333" s="110"/>
      <c r="G333" s="127" t="s">
        <v>482</v>
      </c>
      <c r="H333" s="127" t="s">
        <v>482</v>
      </c>
      <c r="I333" s="127" t="s">
        <v>482</v>
      </c>
      <c r="J333" s="127" t="s">
        <v>482</v>
      </c>
      <c r="K333" s="127" t="s">
        <v>482</v>
      </c>
      <c r="L333" s="127" t="s">
        <v>482</v>
      </c>
      <c r="M333" s="127" t="s">
        <v>482</v>
      </c>
    </row>
    <row r="334" spans="1:13" s="130" customFormat="1" ht="15">
      <c r="A334" s="126"/>
      <c r="B334" s="136"/>
      <c r="C334" s="112" t="s">
        <v>484</v>
      </c>
      <c r="D334" s="129">
        <f t="shared" ref="D334:M334" si="43">SUM(D327:D333)</f>
        <v>0</v>
      </c>
      <c r="E334" s="129">
        <f t="shared" si="43"/>
        <v>0</v>
      </c>
      <c r="F334" s="129">
        <f t="shared" si="43"/>
        <v>0</v>
      </c>
      <c r="G334" s="129">
        <f t="shared" si="43"/>
        <v>0</v>
      </c>
      <c r="H334" s="129">
        <f t="shared" si="43"/>
        <v>0</v>
      </c>
      <c r="I334" s="129">
        <f t="shared" si="43"/>
        <v>0</v>
      </c>
      <c r="J334" s="129">
        <f t="shared" si="43"/>
        <v>0</v>
      </c>
      <c r="K334" s="129">
        <f t="shared" si="43"/>
        <v>0</v>
      </c>
      <c r="L334" s="129">
        <f t="shared" si="43"/>
        <v>0</v>
      </c>
      <c r="M334" s="129">
        <f t="shared" si="43"/>
        <v>0</v>
      </c>
    </row>
    <row r="335" spans="1:13" s="126" customFormat="1" ht="12.75">
      <c r="A335" s="130"/>
      <c r="B335" s="122"/>
      <c r="C335" s="123"/>
      <c r="D335" s="123"/>
      <c r="E335" s="123"/>
      <c r="F335" s="123"/>
      <c r="G335" s="123"/>
      <c r="H335" s="123"/>
      <c r="I335" s="123"/>
      <c r="J335" s="123"/>
      <c r="K335" s="123"/>
      <c r="L335" s="123"/>
      <c r="M335" s="123"/>
    </row>
    <row r="336" spans="1:13" s="126" customFormat="1" ht="12.75">
      <c r="B336" s="122"/>
      <c r="C336" s="123"/>
      <c r="D336" s="123"/>
      <c r="E336" s="123"/>
      <c r="F336" s="123"/>
      <c r="G336" s="123"/>
      <c r="H336" s="123"/>
      <c r="I336" s="123"/>
      <c r="J336" s="123"/>
      <c r="K336" s="123"/>
      <c r="L336" s="123"/>
      <c r="M336" s="123"/>
    </row>
    <row r="337" spans="1:13" s="126" customFormat="1" ht="12.75">
      <c r="B337" s="139" t="s">
        <v>504</v>
      </c>
      <c r="C337" s="123"/>
      <c r="D337" s="123"/>
      <c r="E337" s="123"/>
      <c r="F337" s="123"/>
      <c r="G337" s="123"/>
      <c r="H337" s="123"/>
      <c r="I337" s="133" t="s">
        <v>439</v>
      </c>
      <c r="J337" s="123"/>
      <c r="K337" s="123"/>
      <c r="L337" s="123"/>
      <c r="M337" s="123"/>
    </row>
    <row r="338" spans="1:13" s="126" customFormat="1" ht="12.75">
      <c r="B338" s="122"/>
      <c r="C338" s="123"/>
      <c r="D338" s="123"/>
      <c r="E338" s="133" t="s">
        <v>466</v>
      </c>
      <c r="F338" s="133" t="s">
        <v>467</v>
      </c>
      <c r="G338" s="133" t="s">
        <v>468</v>
      </c>
      <c r="H338" s="133" t="s">
        <v>469</v>
      </c>
      <c r="I338" s="133" t="s">
        <v>470</v>
      </c>
      <c r="J338" s="119" t="s">
        <v>471</v>
      </c>
      <c r="K338" s="133" t="s">
        <v>472</v>
      </c>
      <c r="L338" s="123"/>
      <c r="M338" s="133" t="s">
        <v>473</v>
      </c>
    </row>
    <row r="339" spans="1:13" s="126" customFormat="1" ht="12.75">
      <c r="B339" s="122"/>
      <c r="C339" s="133" t="s">
        <v>474</v>
      </c>
      <c r="D339" s="133" t="s">
        <v>475</v>
      </c>
      <c r="E339" s="133" t="s">
        <v>476</v>
      </c>
      <c r="F339" s="133" t="s">
        <v>476</v>
      </c>
      <c r="G339" s="133" t="s">
        <v>477</v>
      </c>
      <c r="H339" s="133" t="s">
        <v>477</v>
      </c>
      <c r="I339" s="133" t="s">
        <v>478</v>
      </c>
      <c r="J339" s="119" t="s">
        <v>479</v>
      </c>
      <c r="K339" s="133" t="s">
        <v>480</v>
      </c>
      <c r="L339" s="133" t="s">
        <v>452</v>
      </c>
      <c r="M339" s="133" t="s">
        <v>481</v>
      </c>
    </row>
    <row r="340" spans="1:13" s="126" customFormat="1" ht="12.75">
      <c r="B340" s="122"/>
      <c r="C340" s="123"/>
      <c r="D340" s="123"/>
      <c r="E340" s="133" t="str">
        <f>"(0)"</f>
        <v>(0)</v>
      </c>
      <c r="F340" s="133" t="str">
        <f>"(1)"</f>
        <v>(1)</v>
      </c>
      <c r="G340" s="133" t="str">
        <f>"(2)"</f>
        <v>(2)</v>
      </c>
      <c r="H340" s="133" t="str">
        <f>"(3)"</f>
        <v>(3)</v>
      </c>
      <c r="I340" s="133" t="str">
        <f>"(4)"</f>
        <v>(4)</v>
      </c>
      <c r="J340" s="133" t="str">
        <f>"(5)"</f>
        <v>(5)</v>
      </c>
      <c r="K340" s="133" t="str">
        <f>"(7)"</f>
        <v>(7)</v>
      </c>
      <c r="L340" s="133" t="str">
        <f>"(8)"</f>
        <v>(8)</v>
      </c>
      <c r="M340" s="133" t="str">
        <f>"(9)"</f>
        <v>(9)</v>
      </c>
    </row>
    <row r="341" spans="1:13" s="126" customFormat="1" ht="12.75">
      <c r="B341" s="122">
        <v>21</v>
      </c>
      <c r="C341" s="123" t="s">
        <v>175</v>
      </c>
      <c r="D341" s="124">
        <f t="shared" ref="D341:D346" si="44">SUM(E341:M341)</f>
        <v>0</v>
      </c>
      <c r="E341" s="135"/>
      <c r="F341" s="125" t="s">
        <v>482</v>
      </c>
      <c r="G341" s="135"/>
      <c r="H341" s="135"/>
      <c r="I341" s="135"/>
      <c r="J341" s="135"/>
      <c r="K341" s="135"/>
      <c r="L341" s="135"/>
      <c r="M341" s="135"/>
    </row>
    <row r="342" spans="1:13" s="126" customFormat="1" ht="12.75">
      <c r="B342" s="122">
        <v>27</v>
      </c>
      <c r="C342" s="123" t="s">
        <v>182</v>
      </c>
      <c r="D342" s="124">
        <f t="shared" si="44"/>
        <v>0</v>
      </c>
      <c r="E342" s="135"/>
      <c r="F342" s="125" t="s">
        <v>482</v>
      </c>
      <c r="G342" s="135"/>
      <c r="H342" s="135"/>
      <c r="I342" s="135"/>
      <c r="J342" s="135"/>
      <c r="K342" s="135"/>
      <c r="L342" s="135"/>
      <c r="M342" s="135"/>
    </row>
    <row r="343" spans="1:13" s="126" customFormat="1" ht="12.75">
      <c r="B343" s="122">
        <v>60</v>
      </c>
      <c r="C343" s="123" t="s">
        <v>190</v>
      </c>
      <c r="D343" s="124">
        <f t="shared" si="44"/>
        <v>0</v>
      </c>
      <c r="E343" s="135"/>
      <c r="F343" s="125" t="s">
        <v>482</v>
      </c>
      <c r="G343" s="135"/>
      <c r="H343" s="135"/>
      <c r="I343" s="135"/>
      <c r="J343" s="135"/>
      <c r="K343" s="135"/>
      <c r="L343" s="135"/>
      <c r="M343" s="135"/>
    </row>
    <row r="344" spans="1:13" s="126" customFormat="1" ht="12.75">
      <c r="B344" s="122">
        <v>83</v>
      </c>
      <c r="C344" s="123" t="s">
        <v>124</v>
      </c>
      <c r="D344" s="124">
        <f t="shared" si="44"/>
        <v>0</v>
      </c>
      <c r="E344" s="135"/>
      <c r="F344" s="125" t="s">
        <v>482</v>
      </c>
      <c r="G344" s="125" t="s">
        <v>482</v>
      </c>
      <c r="H344" s="125" t="s">
        <v>482</v>
      </c>
      <c r="I344" s="125" t="s">
        <v>482</v>
      </c>
      <c r="J344" s="125" t="s">
        <v>482</v>
      </c>
      <c r="K344" s="135"/>
      <c r="L344" s="125" t="s">
        <v>482</v>
      </c>
      <c r="M344" s="125" t="s">
        <v>482</v>
      </c>
    </row>
    <row r="345" spans="1:13" s="126" customFormat="1" ht="12.75">
      <c r="B345" s="122">
        <v>89</v>
      </c>
      <c r="C345" s="123" t="s">
        <v>540</v>
      </c>
      <c r="D345" s="124">
        <f t="shared" si="44"/>
        <v>0</v>
      </c>
      <c r="E345" s="134"/>
      <c r="F345" s="125" t="s">
        <v>482</v>
      </c>
      <c r="G345" s="143" t="s">
        <v>482</v>
      </c>
      <c r="H345" s="146" t="s">
        <v>482</v>
      </c>
      <c r="I345" s="143" t="s">
        <v>482</v>
      </c>
      <c r="J345" s="143" t="s">
        <v>482</v>
      </c>
      <c r="K345" s="143" t="s">
        <v>482</v>
      </c>
      <c r="L345" s="143" t="s">
        <v>482</v>
      </c>
    </row>
    <row r="346" spans="1:13" s="126" customFormat="1" ht="12.75">
      <c r="B346" s="122">
        <v>98</v>
      </c>
      <c r="C346" s="123" t="s">
        <v>127</v>
      </c>
      <c r="D346" s="124">
        <f t="shared" si="44"/>
        <v>28061.080000000005</v>
      </c>
      <c r="E346" s="135">
        <v>2803</v>
      </c>
      <c r="F346" s="125" t="s">
        <v>482</v>
      </c>
      <c r="G346" s="135"/>
      <c r="H346" s="135">
        <v>13739.44</v>
      </c>
      <c r="I346" s="135">
        <v>6381.36</v>
      </c>
      <c r="J346" s="135">
        <v>1257.68</v>
      </c>
      <c r="K346" s="135">
        <v>3421.11</v>
      </c>
      <c r="L346" s="135">
        <v>458.49</v>
      </c>
      <c r="M346" s="135"/>
    </row>
    <row r="347" spans="1:13" s="126" customFormat="1" ht="15">
      <c r="B347" s="122">
        <v>99</v>
      </c>
      <c r="C347" s="123" t="s">
        <v>437</v>
      </c>
      <c r="D347" s="110">
        <f>SUM(E347:F347)</f>
        <v>0</v>
      </c>
      <c r="E347" s="110"/>
      <c r="F347" s="110"/>
      <c r="G347" s="127" t="s">
        <v>482</v>
      </c>
      <c r="H347" s="127" t="s">
        <v>482</v>
      </c>
      <c r="I347" s="127" t="s">
        <v>482</v>
      </c>
      <c r="J347" s="127" t="s">
        <v>482</v>
      </c>
      <c r="K347" s="127" t="s">
        <v>482</v>
      </c>
      <c r="L347" s="127" t="s">
        <v>482</v>
      </c>
      <c r="M347" s="127" t="s">
        <v>482</v>
      </c>
    </row>
    <row r="348" spans="1:13" s="130" customFormat="1" ht="15">
      <c r="A348" s="126"/>
      <c r="B348" s="136"/>
      <c r="C348" s="112" t="s">
        <v>484</v>
      </c>
      <c r="D348" s="129">
        <f t="shared" ref="D348:M348" si="45">SUM(D341:D347)</f>
        <v>28061.080000000005</v>
      </c>
      <c r="E348" s="129">
        <f t="shared" si="45"/>
        <v>2803</v>
      </c>
      <c r="F348" s="129">
        <f t="shared" si="45"/>
        <v>0</v>
      </c>
      <c r="G348" s="129">
        <f t="shared" si="45"/>
        <v>0</v>
      </c>
      <c r="H348" s="129">
        <f t="shared" si="45"/>
        <v>13739.44</v>
      </c>
      <c r="I348" s="129">
        <f t="shared" si="45"/>
        <v>6381.36</v>
      </c>
      <c r="J348" s="129">
        <f t="shared" si="45"/>
        <v>1257.68</v>
      </c>
      <c r="K348" s="129">
        <f t="shared" si="45"/>
        <v>3421.11</v>
      </c>
      <c r="L348" s="129">
        <f t="shared" si="45"/>
        <v>458.49</v>
      </c>
      <c r="M348" s="129">
        <f t="shared" si="45"/>
        <v>0</v>
      </c>
    </row>
    <row r="349" spans="1:13" s="126" customFormat="1" ht="12.75">
      <c r="A349" s="130"/>
      <c r="B349" s="141"/>
      <c r="C349" s="123"/>
      <c r="D349" s="123"/>
      <c r="E349" s="123"/>
      <c r="F349" s="123"/>
      <c r="G349" s="123"/>
      <c r="H349" s="123"/>
      <c r="I349" s="123"/>
      <c r="J349" s="123"/>
      <c r="K349" s="123"/>
      <c r="L349" s="123"/>
      <c r="M349" s="123"/>
    </row>
    <row r="350" spans="1:13" s="126" customFormat="1" ht="12.75">
      <c r="B350" s="122"/>
      <c r="C350" s="123"/>
      <c r="D350" s="123"/>
      <c r="E350" s="123"/>
      <c r="F350" s="123"/>
      <c r="G350" s="123"/>
      <c r="H350" s="123"/>
      <c r="I350" s="123"/>
      <c r="J350" s="123"/>
      <c r="K350" s="123"/>
      <c r="L350" s="123"/>
      <c r="M350" s="123"/>
    </row>
    <row r="351" spans="1:13" s="126" customFormat="1" ht="12.75">
      <c r="B351" s="139" t="s">
        <v>505</v>
      </c>
      <c r="C351" s="123"/>
      <c r="D351" s="123"/>
      <c r="E351" s="123"/>
      <c r="F351" s="123"/>
      <c r="G351" s="123"/>
      <c r="H351" s="123"/>
      <c r="I351" s="133" t="s">
        <v>439</v>
      </c>
      <c r="J351" s="123"/>
      <c r="K351" s="123"/>
      <c r="L351" s="123"/>
      <c r="M351" s="123"/>
    </row>
    <row r="352" spans="1:13" s="126" customFormat="1" ht="12.75">
      <c r="B352" s="122"/>
      <c r="C352" s="123"/>
      <c r="D352" s="123"/>
      <c r="E352" s="133" t="s">
        <v>466</v>
      </c>
      <c r="F352" s="133" t="s">
        <v>467</v>
      </c>
      <c r="G352" s="133" t="s">
        <v>468</v>
      </c>
      <c r="H352" s="133" t="s">
        <v>469</v>
      </c>
      <c r="I352" s="133" t="s">
        <v>470</v>
      </c>
      <c r="J352" s="119" t="s">
        <v>471</v>
      </c>
      <c r="K352" s="133" t="s">
        <v>472</v>
      </c>
      <c r="L352" s="123"/>
      <c r="M352" s="133" t="s">
        <v>473</v>
      </c>
    </row>
    <row r="353" spans="1:13" s="126" customFormat="1" ht="12.75">
      <c r="B353" s="122"/>
      <c r="C353" s="133" t="s">
        <v>474</v>
      </c>
      <c r="D353" s="133" t="s">
        <v>475</v>
      </c>
      <c r="E353" s="133" t="s">
        <v>476</v>
      </c>
      <c r="F353" s="133" t="s">
        <v>476</v>
      </c>
      <c r="G353" s="133" t="s">
        <v>477</v>
      </c>
      <c r="H353" s="133" t="s">
        <v>477</v>
      </c>
      <c r="I353" s="133" t="s">
        <v>478</v>
      </c>
      <c r="J353" s="119" t="s">
        <v>479</v>
      </c>
      <c r="K353" s="133" t="s">
        <v>480</v>
      </c>
      <c r="L353" s="133" t="s">
        <v>452</v>
      </c>
      <c r="M353" s="133" t="s">
        <v>481</v>
      </c>
    </row>
    <row r="354" spans="1:13" s="126" customFormat="1" ht="12.75">
      <c r="B354" s="122"/>
      <c r="C354" s="123"/>
      <c r="D354" s="123"/>
      <c r="E354" s="133" t="str">
        <f>"(0)"</f>
        <v>(0)</v>
      </c>
      <c r="F354" s="133" t="str">
        <f>"(1)"</f>
        <v>(1)</v>
      </c>
      <c r="G354" s="133" t="str">
        <f>"(2)"</f>
        <v>(2)</v>
      </c>
      <c r="H354" s="133" t="str">
        <f>"(3)"</f>
        <v>(3)</v>
      </c>
      <c r="I354" s="133" t="str">
        <f>"(4)"</f>
        <v>(4)</v>
      </c>
      <c r="J354" s="133" t="str">
        <f>"(5)"</f>
        <v>(5)</v>
      </c>
      <c r="K354" s="133" t="str">
        <f>"(7)"</f>
        <v>(7)</v>
      </c>
      <c r="L354" s="133" t="str">
        <f>"(8)"</f>
        <v>(8)</v>
      </c>
      <c r="M354" s="133" t="str">
        <f>"(9)"</f>
        <v>(9)</v>
      </c>
    </row>
    <row r="355" spans="1:13" s="126" customFormat="1" ht="12.75">
      <c r="B355" s="122">
        <v>21</v>
      </c>
      <c r="C355" s="123" t="s">
        <v>175</v>
      </c>
      <c r="D355" s="124">
        <f t="shared" ref="D355:D360" si="46">SUM(E355:M355)</f>
        <v>13680.7</v>
      </c>
      <c r="E355" s="135"/>
      <c r="F355" s="125" t="s">
        <v>482</v>
      </c>
      <c r="G355" s="135"/>
      <c r="H355" s="135">
        <v>11035.88</v>
      </c>
      <c r="I355" s="135">
        <v>2011.45</v>
      </c>
      <c r="J355" s="135"/>
      <c r="K355" s="135">
        <v>633.37</v>
      </c>
      <c r="L355" s="135"/>
      <c r="M355" s="135"/>
    </row>
    <row r="356" spans="1:13" s="126" customFormat="1" ht="12.75">
      <c r="B356" s="122">
        <v>27</v>
      </c>
      <c r="C356" s="123" t="s">
        <v>182</v>
      </c>
      <c r="D356" s="124">
        <f t="shared" si="46"/>
        <v>0</v>
      </c>
      <c r="E356" s="135"/>
      <c r="F356" s="125" t="s">
        <v>482</v>
      </c>
      <c r="G356" s="135"/>
      <c r="H356" s="135"/>
      <c r="I356" s="135"/>
      <c r="J356" s="135"/>
      <c r="K356" s="135"/>
      <c r="L356" s="135"/>
      <c r="M356" s="135"/>
    </row>
    <row r="357" spans="1:13" s="126" customFormat="1" ht="12.75">
      <c r="B357" s="122">
        <v>60</v>
      </c>
      <c r="C357" s="123" t="s">
        <v>190</v>
      </c>
      <c r="D357" s="124">
        <f t="shared" si="46"/>
        <v>0</v>
      </c>
      <c r="E357" s="135"/>
      <c r="F357" s="125" t="s">
        <v>482</v>
      </c>
      <c r="G357" s="135"/>
      <c r="H357" s="135"/>
      <c r="I357" s="135"/>
      <c r="J357" s="135"/>
      <c r="K357" s="135"/>
      <c r="L357" s="135"/>
      <c r="M357" s="135"/>
    </row>
    <row r="358" spans="1:13" s="126" customFormat="1" ht="12.75">
      <c r="B358" s="122">
        <v>83</v>
      </c>
      <c r="C358" s="123" t="s">
        <v>124</v>
      </c>
      <c r="D358" s="124">
        <f t="shared" si="46"/>
        <v>0</v>
      </c>
      <c r="E358" s="135"/>
      <c r="F358" s="125" t="s">
        <v>482</v>
      </c>
      <c r="G358" s="125" t="s">
        <v>482</v>
      </c>
      <c r="H358" s="125" t="s">
        <v>482</v>
      </c>
      <c r="I358" s="125" t="s">
        <v>482</v>
      </c>
      <c r="J358" s="125" t="s">
        <v>482</v>
      </c>
      <c r="K358" s="135"/>
      <c r="L358" s="125" t="s">
        <v>482</v>
      </c>
      <c r="M358" s="125" t="s">
        <v>482</v>
      </c>
    </row>
    <row r="359" spans="1:13" s="126" customFormat="1" ht="12.75">
      <c r="B359" s="122">
        <v>89</v>
      </c>
      <c r="C359" s="123" t="s">
        <v>540</v>
      </c>
      <c r="D359" s="124">
        <f t="shared" si="46"/>
        <v>0</v>
      </c>
      <c r="E359" s="134"/>
      <c r="F359" s="125" t="s">
        <v>482</v>
      </c>
      <c r="G359" s="143" t="s">
        <v>482</v>
      </c>
      <c r="H359" s="146" t="s">
        <v>482</v>
      </c>
      <c r="I359" s="143" t="s">
        <v>482</v>
      </c>
      <c r="J359" s="143" t="s">
        <v>482</v>
      </c>
      <c r="K359" s="143" t="s">
        <v>482</v>
      </c>
      <c r="L359" s="143" t="s">
        <v>482</v>
      </c>
    </row>
    <row r="360" spans="1:13" s="126" customFormat="1" ht="12.75">
      <c r="B360" s="122">
        <v>98</v>
      </c>
      <c r="C360" s="123" t="s">
        <v>127</v>
      </c>
      <c r="D360" s="124">
        <f t="shared" si="46"/>
        <v>0</v>
      </c>
      <c r="E360" s="135"/>
      <c r="F360" s="125" t="s">
        <v>482</v>
      </c>
      <c r="G360" s="135"/>
      <c r="H360" s="135"/>
      <c r="I360" s="135"/>
      <c r="J360" s="135"/>
      <c r="K360" s="135"/>
      <c r="L360" s="135"/>
      <c r="M360" s="135"/>
    </row>
    <row r="361" spans="1:13" s="126" customFormat="1" ht="15">
      <c r="B361" s="122">
        <v>99</v>
      </c>
      <c r="C361" s="123" t="s">
        <v>437</v>
      </c>
      <c r="D361" s="110">
        <f>SUM(E361:F361)</f>
        <v>0</v>
      </c>
      <c r="E361" s="110"/>
      <c r="F361" s="110"/>
      <c r="G361" s="127" t="s">
        <v>482</v>
      </c>
      <c r="H361" s="127" t="s">
        <v>482</v>
      </c>
      <c r="I361" s="127" t="s">
        <v>482</v>
      </c>
      <c r="J361" s="127" t="s">
        <v>482</v>
      </c>
      <c r="K361" s="127" t="s">
        <v>482</v>
      </c>
      <c r="L361" s="127" t="s">
        <v>482</v>
      </c>
      <c r="M361" s="127" t="s">
        <v>482</v>
      </c>
    </row>
    <row r="362" spans="1:13" s="130" customFormat="1" ht="15">
      <c r="A362" s="126"/>
      <c r="B362" s="136"/>
      <c r="C362" s="112" t="s">
        <v>484</v>
      </c>
      <c r="D362" s="129">
        <f t="shared" ref="D362:M362" si="47">SUM(D355:D361)</f>
        <v>13680.7</v>
      </c>
      <c r="E362" s="129">
        <f t="shared" si="47"/>
        <v>0</v>
      </c>
      <c r="F362" s="129">
        <f t="shared" si="47"/>
        <v>0</v>
      </c>
      <c r="G362" s="129">
        <f t="shared" si="47"/>
        <v>0</v>
      </c>
      <c r="H362" s="129">
        <f t="shared" si="47"/>
        <v>11035.88</v>
      </c>
      <c r="I362" s="129">
        <f t="shared" si="47"/>
        <v>2011.45</v>
      </c>
      <c r="J362" s="129">
        <f t="shared" si="47"/>
        <v>0</v>
      </c>
      <c r="K362" s="129">
        <f t="shared" si="47"/>
        <v>633.37</v>
      </c>
      <c r="L362" s="129">
        <f t="shared" si="47"/>
        <v>0</v>
      </c>
      <c r="M362" s="129">
        <f t="shared" si="47"/>
        <v>0</v>
      </c>
    </row>
    <row r="363" spans="1:13" s="126" customFormat="1" ht="12.75">
      <c r="A363" s="130"/>
      <c r="B363" s="141"/>
      <c r="C363" s="123"/>
      <c r="D363" s="123"/>
      <c r="E363" s="123"/>
      <c r="F363" s="123"/>
      <c r="G363" s="123"/>
      <c r="H363" s="123"/>
      <c r="I363" s="123"/>
      <c r="J363" s="123"/>
      <c r="K363" s="123"/>
      <c r="L363" s="123"/>
      <c r="M363" s="123"/>
    </row>
    <row r="364" spans="1:13" s="126" customFormat="1" ht="12.75">
      <c r="B364" s="122"/>
      <c r="C364" s="123"/>
      <c r="D364" s="123"/>
      <c r="E364" s="123"/>
      <c r="F364" s="123"/>
      <c r="G364" s="123"/>
      <c r="H364" s="123"/>
      <c r="I364" s="123"/>
      <c r="J364" s="123"/>
      <c r="K364" s="123"/>
      <c r="L364" s="123"/>
      <c r="M364" s="123"/>
    </row>
    <row r="365" spans="1:13" s="126" customFormat="1" ht="12.75">
      <c r="B365" s="139" t="s">
        <v>506</v>
      </c>
      <c r="C365" s="123"/>
      <c r="D365" s="123"/>
      <c r="E365" s="123"/>
      <c r="F365" s="123"/>
      <c r="G365" s="123"/>
      <c r="H365" s="123"/>
      <c r="I365" s="133" t="s">
        <v>439</v>
      </c>
      <c r="J365" s="123"/>
      <c r="K365" s="123"/>
      <c r="L365" s="123"/>
      <c r="M365" s="123"/>
    </row>
    <row r="366" spans="1:13" s="126" customFormat="1" ht="12.75">
      <c r="B366" s="122"/>
      <c r="C366" s="123"/>
      <c r="D366" s="123"/>
      <c r="E366" s="133" t="s">
        <v>466</v>
      </c>
      <c r="F366" s="133" t="s">
        <v>467</v>
      </c>
      <c r="G366" s="133" t="s">
        <v>468</v>
      </c>
      <c r="H366" s="133" t="s">
        <v>469</v>
      </c>
      <c r="I366" s="133" t="s">
        <v>470</v>
      </c>
      <c r="J366" s="119" t="s">
        <v>471</v>
      </c>
      <c r="K366" s="133" t="s">
        <v>472</v>
      </c>
      <c r="L366" s="123"/>
      <c r="M366" s="133" t="s">
        <v>473</v>
      </c>
    </row>
    <row r="367" spans="1:13" s="126" customFormat="1" ht="12.75">
      <c r="B367" s="122"/>
      <c r="C367" s="133" t="s">
        <v>474</v>
      </c>
      <c r="D367" s="133" t="s">
        <v>475</v>
      </c>
      <c r="E367" s="133" t="s">
        <v>476</v>
      </c>
      <c r="F367" s="133" t="s">
        <v>476</v>
      </c>
      <c r="G367" s="133" t="s">
        <v>477</v>
      </c>
      <c r="H367" s="133" t="s">
        <v>477</v>
      </c>
      <c r="I367" s="133" t="s">
        <v>478</v>
      </c>
      <c r="J367" s="119" t="s">
        <v>479</v>
      </c>
      <c r="K367" s="133" t="s">
        <v>480</v>
      </c>
      <c r="L367" s="133" t="s">
        <v>452</v>
      </c>
      <c r="M367" s="133" t="s">
        <v>481</v>
      </c>
    </row>
    <row r="368" spans="1:13" s="126" customFormat="1" ht="12.75">
      <c r="B368" s="122"/>
      <c r="C368" s="123"/>
      <c r="D368" s="123"/>
      <c r="E368" s="133" t="str">
        <f>"(0)"</f>
        <v>(0)</v>
      </c>
      <c r="F368" s="133" t="str">
        <f>"(1)"</f>
        <v>(1)</v>
      </c>
      <c r="G368" s="133" t="str">
        <f>"(2)"</f>
        <v>(2)</v>
      </c>
      <c r="H368" s="133" t="str">
        <f>"(3)"</f>
        <v>(3)</v>
      </c>
      <c r="I368" s="133" t="str">
        <f>"(4)"</f>
        <v>(4)</v>
      </c>
      <c r="J368" s="133" t="str">
        <f>"(5)"</f>
        <v>(5)</v>
      </c>
      <c r="K368" s="133" t="str">
        <f>"(7)"</f>
        <v>(7)</v>
      </c>
      <c r="L368" s="133" t="str">
        <f>"(8)"</f>
        <v>(8)</v>
      </c>
      <c r="M368" s="133" t="str">
        <f>"(9)"</f>
        <v>(9)</v>
      </c>
    </row>
    <row r="369" spans="1:13" s="126" customFormat="1" ht="12.75">
      <c r="B369" s="122">
        <v>21</v>
      </c>
      <c r="C369" s="123" t="s">
        <v>175</v>
      </c>
      <c r="D369" s="124">
        <f t="shared" ref="D369:D374" si="48">SUM(E369:M369)</f>
        <v>0</v>
      </c>
      <c r="E369" s="135"/>
      <c r="F369" s="125" t="s">
        <v>482</v>
      </c>
      <c r="G369" s="135"/>
      <c r="H369" s="135"/>
      <c r="I369" s="135"/>
      <c r="J369" s="135"/>
      <c r="K369" s="135"/>
      <c r="L369" s="135"/>
      <c r="M369" s="135"/>
    </row>
    <row r="370" spans="1:13" s="126" customFormat="1" ht="12.75">
      <c r="B370" s="122">
        <v>27</v>
      </c>
      <c r="C370" s="123" t="s">
        <v>182</v>
      </c>
      <c r="D370" s="124">
        <f t="shared" si="48"/>
        <v>0</v>
      </c>
      <c r="E370" s="135"/>
      <c r="F370" s="125" t="s">
        <v>482</v>
      </c>
      <c r="G370" s="135"/>
      <c r="H370" s="135"/>
      <c r="I370" s="135"/>
      <c r="J370" s="135"/>
      <c r="K370" s="135"/>
      <c r="L370" s="135"/>
      <c r="M370" s="135"/>
    </row>
    <row r="371" spans="1:13" s="126" customFormat="1" ht="12.75">
      <c r="B371" s="122">
        <v>60</v>
      </c>
      <c r="C371" s="123" t="s">
        <v>190</v>
      </c>
      <c r="D371" s="124">
        <f t="shared" si="48"/>
        <v>0</v>
      </c>
      <c r="E371" s="135"/>
      <c r="F371" s="125" t="s">
        <v>482</v>
      </c>
      <c r="G371" s="135"/>
      <c r="H371" s="135"/>
      <c r="I371" s="135"/>
      <c r="J371" s="135"/>
      <c r="K371" s="135"/>
      <c r="L371" s="135"/>
      <c r="M371" s="135"/>
    </row>
    <row r="372" spans="1:13" s="126" customFormat="1" ht="12.75">
      <c r="B372" s="122">
        <v>83</v>
      </c>
      <c r="C372" s="123" t="s">
        <v>124</v>
      </c>
      <c r="D372" s="124">
        <f t="shared" si="48"/>
        <v>0</v>
      </c>
      <c r="E372" s="135"/>
      <c r="F372" s="125" t="s">
        <v>482</v>
      </c>
      <c r="G372" s="125" t="s">
        <v>482</v>
      </c>
      <c r="H372" s="125" t="s">
        <v>482</v>
      </c>
      <c r="I372" s="125" t="s">
        <v>482</v>
      </c>
      <c r="J372" s="125" t="s">
        <v>482</v>
      </c>
      <c r="K372" s="135"/>
      <c r="L372" s="125" t="s">
        <v>482</v>
      </c>
      <c r="M372" s="125" t="s">
        <v>482</v>
      </c>
    </row>
    <row r="373" spans="1:13" s="126" customFormat="1" ht="12.75">
      <c r="B373" s="122">
        <v>89</v>
      </c>
      <c r="C373" s="123" t="s">
        <v>540</v>
      </c>
      <c r="D373" s="124">
        <f t="shared" si="48"/>
        <v>0</v>
      </c>
      <c r="E373" s="134"/>
      <c r="F373" s="125" t="s">
        <v>482</v>
      </c>
      <c r="G373" s="143" t="s">
        <v>482</v>
      </c>
      <c r="H373" s="146" t="s">
        <v>482</v>
      </c>
      <c r="I373" s="143" t="s">
        <v>482</v>
      </c>
      <c r="J373" s="143" t="s">
        <v>482</v>
      </c>
      <c r="K373" s="143" t="s">
        <v>482</v>
      </c>
      <c r="L373" s="143" t="s">
        <v>482</v>
      </c>
    </row>
    <row r="374" spans="1:13" s="126" customFormat="1" ht="12.75">
      <c r="B374" s="122">
        <v>98</v>
      </c>
      <c r="C374" s="123" t="s">
        <v>127</v>
      </c>
      <c r="D374" s="124">
        <f t="shared" si="48"/>
        <v>36778.42</v>
      </c>
      <c r="E374" s="135"/>
      <c r="F374" s="125" t="s">
        <v>482</v>
      </c>
      <c r="G374" s="135"/>
      <c r="H374" s="135">
        <v>33864.06</v>
      </c>
      <c r="I374" s="135">
        <v>2914.36</v>
      </c>
      <c r="J374" s="135"/>
      <c r="K374" s="135"/>
      <c r="L374" s="135"/>
      <c r="M374" s="135"/>
    </row>
    <row r="375" spans="1:13" s="126" customFormat="1" ht="15">
      <c r="B375" s="122">
        <v>99</v>
      </c>
      <c r="C375" s="123" t="s">
        <v>437</v>
      </c>
      <c r="D375" s="110">
        <f>SUM(E375:F375)</f>
        <v>0</v>
      </c>
      <c r="E375" s="110"/>
      <c r="F375" s="110"/>
      <c r="G375" s="127" t="s">
        <v>482</v>
      </c>
      <c r="H375" s="127" t="s">
        <v>482</v>
      </c>
      <c r="I375" s="127" t="s">
        <v>482</v>
      </c>
      <c r="J375" s="127" t="s">
        <v>482</v>
      </c>
      <c r="K375" s="127" t="s">
        <v>482</v>
      </c>
      <c r="L375" s="127" t="s">
        <v>482</v>
      </c>
      <c r="M375" s="127" t="s">
        <v>482</v>
      </c>
    </row>
    <row r="376" spans="1:13" s="130" customFormat="1" ht="15">
      <c r="A376" s="126"/>
      <c r="B376" s="136"/>
      <c r="C376" s="112" t="s">
        <v>484</v>
      </c>
      <c r="D376" s="129">
        <f t="shared" ref="D376:M376" si="49">SUM(D369:D375)</f>
        <v>36778.42</v>
      </c>
      <c r="E376" s="129">
        <f t="shared" si="49"/>
        <v>0</v>
      </c>
      <c r="F376" s="129">
        <f t="shared" si="49"/>
        <v>0</v>
      </c>
      <c r="G376" s="129">
        <f t="shared" si="49"/>
        <v>0</v>
      </c>
      <c r="H376" s="129">
        <f t="shared" si="49"/>
        <v>33864.06</v>
      </c>
      <c r="I376" s="129">
        <f t="shared" si="49"/>
        <v>2914.36</v>
      </c>
      <c r="J376" s="129">
        <f t="shared" si="49"/>
        <v>0</v>
      </c>
      <c r="K376" s="129">
        <f t="shared" si="49"/>
        <v>0</v>
      </c>
      <c r="L376" s="129">
        <f t="shared" si="49"/>
        <v>0</v>
      </c>
      <c r="M376" s="129">
        <f t="shared" si="49"/>
        <v>0</v>
      </c>
    </row>
    <row r="377" spans="1:13" s="126" customFormat="1" ht="12.75">
      <c r="A377" s="130"/>
      <c r="B377" s="141"/>
      <c r="C377" s="123"/>
      <c r="D377" s="123"/>
      <c r="E377" s="123"/>
      <c r="F377" s="123"/>
      <c r="G377" s="123"/>
      <c r="H377" s="123"/>
      <c r="I377" s="123"/>
      <c r="J377" s="123"/>
      <c r="K377" s="123"/>
      <c r="L377" s="123"/>
      <c r="M377" s="123"/>
    </row>
    <row r="378" spans="1:13" s="126" customFormat="1" ht="12.75">
      <c r="B378" s="122"/>
      <c r="C378" s="123"/>
      <c r="D378" s="123"/>
      <c r="E378" s="123"/>
      <c r="F378" s="123"/>
      <c r="G378" s="123"/>
      <c r="H378" s="123"/>
      <c r="I378" s="123"/>
      <c r="J378" s="123"/>
      <c r="K378" s="123"/>
      <c r="L378" s="123"/>
      <c r="M378" s="123"/>
    </row>
    <row r="379" spans="1:13" s="126" customFormat="1" ht="12.75">
      <c r="B379" s="139" t="s">
        <v>507</v>
      </c>
      <c r="C379" s="123"/>
      <c r="D379" s="123"/>
      <c r="E379" s="123"/>
      <c r="F379" s="123"/>
      <c r="G379" s="123"/>
      <c r="H379" s="123"/>
      <c r="I379" s="133" t="s">
        <v>439</v>
      </c>
      <c r="J379" s="123"/>
      <c r="K379" s="123"/>
      <c r="L379" s="123"/>
      <c r="M379" s="123"/>
    </row>
    <row r="380" spans="1:13" s="126" customFormat="1" ht="12.75">
      <c r="B380" s="122"/>
      <c r="C380" s="123"/>
      <c r="D380" s="123"/>
      <c r="E380" s="133" t="s">
        <v>466</v>
      </c>
      <c r="F380" s="133" t="s">
        <v>467</v>
      </c>
      <c r="G380" s="133" t="s">
        <v>468</v>
      </c>
      <c r="H380" s="133" t="s">
        <v>469</v>
      </c>
      <c r="I380" s="133" t="s">
        <v>470</v>
      </c>
      <c r="J380" s="119" t="s">
        <v>471</v>
      </c>
      <c r="K380" s="133" t="s">
        <v>472</v>
      </c>
      <c r="L380" s="123"/>
      <c r="M380" s="133" t="s">
        <v>473</v>
      </c>
    </row>
    <row r="381" spans="1:13" s="126" customFormat="1" ht="12.75">
      <c r="B381" s="122"/>
      <c r="C381" s="133" t="s">
        <v>474</v>
      </c>
      <c r="D381" s="133" t="s">
        <v>475</v>
      </c>
      <c r="E381" s="133" t="s">
        <v>476</v>
      </c>
      <c r="F381" s="133" t="s">
        <v>476</v>
      </c>
      <c r="G381" s="133" t="s">
        <v>477</v>
      </c>
      <c r="H381" s="133" t="s">
        <v>477</v>
      </c>
      <c r="I381" s="133" t="s">
        <v>478</v>
      </c>
      <c r="J381" s="119" t="s">
        <v>479</v>
      </c>
      <c r="K381" s="133" t="s">
        <v>480</v>
      </c>
      <c r="L381" s="133" t="s">
        <v>452</v>
      </c>
      <c r="M381" s="133" t="s">
        <v>481</v>
      </c>
    </row>
    <row r="382" spans="1:13" s="126" customFormat="1" ht="12.75">
      <c r="B382" s="122"/>
      <c r="C382" s="123"/>
      <c r="D382" s="123"/>
      <c r="E382" s="133" t="str">
        <f>"(0)"</f>
        <v>(0)</v>
      </c>
      <c r="F382" s="133" t="str">
        <f>"(1)"</f>
        <v>(1)</v>
      </c>
      <c r="G382" s="133" t="str">
        <f>"(2)"</f>
        <v>(2)</v>
      </c>
      <c r="H382" s="133" t="str">
        <f>"(3)"</f>
        <v>(3)</v>
      </c>
      <c r="I382" s="133" t="str">
        <f>"(4)"</f>
        <v>(4)</v>
      </c>
      <c r="J382" s="133" t="str">
        <f>"(5)"</f>
        <v>(5)</v>
      </c>
      <c r="K382" s="133" t="str">
        <f>"(7)"</f>
        <v>(7)</v>
      </c>
      <c r="L382" s="133" t="str">
        <f>"(8)"</f>
        <v>(8)</v>
      </c>
      <c r="M382" s="133" t="str">
        <f>"(9)"</f>
        <v>(9)</v>
      </c>
    </row>
    <row r="383" spans="1:13" s="126" customFormat="1" ht="12.75">
      <c r="B383" s="122">
        <v>20</v>
      </c>
      <c r="C383" s="123" t="s">
        <v>664</v>
      </c>
      <c r="D383" s="124">
        <f t="shared" ref="D383:D394" si="50">SUM(E383:M383)</f>
        <v>0</v>
      </c>
      <c r="E383" s="135"/>
      <c r="F383" s="125" t="s">
        <v>482</v>
      </c>
      <c r="G383" s="135"/>
      <c r="H383" s="135"/>
      <c r="I383" s="135"/>
      <c r="J383" s="135"/>
      <c r="K383" s="135"/>
      <c r="L383" s="135"/>
      <c r="M383" s="135"/>
    </row>
    <row r="384" spans="1:13" s="126" customFormat="1" ht="12.75">
      <c r="B384" s="122">
        <v>21</v>
      </c>
      <c r="C384" s="123" t="s">
        <v>175</v>
      </c>
      <c r="D384" s="124">
        <f t="shared" ref="D384:D391" si="51">SUM(E384:M384)</f>
        <v>64337.78</v>
      </c>
      <c r="E384" s="135"/>
      <c r="F384" s="125" t="s">
        <v>482</v>
      </c>
      <c r="G384" s="135"/>
      <c r="H384" s="135"/>
      <c r="I384" s="135">
        <v>2.59</v>
      </c>
      <c r="J384" s="135">
        <v>5882.9</v>
      </c>
      <c r="K384" s="135">
        <v>39869.089999999997</v>
      </c>
      <c r="L384" s="135">
        <v>18583.2</v>
      </c>
      <c r="M384" s="135"/>
    </row>
    <row r="385" spans="1:13" s="126" customFormat="1" ht="12.75">
      <c r="B385" s="122">
        <v>26</v>
      </c>
      <c r="C385" s="123" t="s">
        <v>665</v>
      </c>
      <c r="D385" s="124">
        <f t="shared" si="51"/>
        <v>0</v>
      </c>
      <c r="E385" s="135"/>
      <c r="F385" s="125" t="s">
        <v>482</v>
      </c>
      <c r="G385" s="135"/>
      <c r="H385" s="135"/>
      <c r="I385" s="135"/>
      <c r="J385" s="135"/>
      <c r="K385" s="135"/>
      <c r="L385" s="135"/>
      <c r="M385" s="135"/>
    </row>
    <row r="386" spans="1:13" s="126" customFormat="1" ht="12.75">
      <c r="B386" s="122">
        <v>27</v>
      </c>
      <c r="C386" s="123" t="s">
        <v>182</v>
      </c>
      <c r="D386" s="124">
        <f t="shared" si="51"/>
        <v>8625399.5299999993</v>
      </c>
      <c r="E386" s="135">
        <v>305137</v>
      </c>
      <c r="F386" s="125" t="s">
        <v>482</v>
      </c>
      <c r="G386" s="135"/>
      <c r="H386" s="135">
        <v>5081122.38</v>
      </c>
      <c r="I386" s="135">
        <v>1751662.59</v>
      </c>
      <c r="J386" s="135">
        <v>528929.97</v>
      </c>
      <c r="K386" s="135">
        <v>600585.26</v>
      </c>
      <c r="L386" s="135">
        <v>38070.339999999997</v>
      </c>
      <c r="M386" s="135">
        <v>319891.99</v>
      </c>
    </row>
    <row r="387" spans="1:13" s="126" customFormat="1" ht="12.75">
      <c r="B387" s="122">
        <v>41</v>
      </c>
      <c r="C387" s="123" t="s">
        <v>666</v>
      </c>
      <c r="D387" s="124">
        <f t="shared" si="51"/>
        <v>0</v>
      </c>
      <c r="E387" s="135"/>
      <c r="F387" s="125" t="s">
        <v>482</v>
      </c>
      <c r="G387" s="135"/>
      <c r="H387" s="135"/>
      <c r="I387" s="135"/>
      <c r="J387" s="135"/>
      <c r="K387" s="135"/>
      <c r="L387" s="135"/>
      <c r="M387" s="135"/>
    </row>
    <row r="388" spans="1:13" s="126" customFormat="1" ht="12.75">
      <c r="B388" s="122">
        <v>42</v>
      </c>
      <c r="C388" s="123" t="s">
        <v>667</v>
      </c>
      <c r="D388" s="124">
        <f t="shared" si="51"/>
        <v>0</v>
      </c>
      <c r="E388" s="135"/>
      <c r="F388" s="125" t="s">
        <v>482</v>
      </c>
      <c r="G388" s="125" t="s">
        <v>482</v>
      </c>
      <c r="H388" s="125" t="s">
        <v>482</v>
      </c>
      <c r="I388" s="125" t="s">
        <v>482</v>
      </c>
      <c r="J388" s="135"/>
      <c r="K388" s="135"/>
      <c r="L388" s="125" t="s">
        <v>482</v>
      </c>
      <c r="M388" s="125" t="s">
        <v>482</v>
      </c>
    </row>
    <row r="389" spans="1:13" s="126" customFormat="1" ht="12.75">
      <c r="B389" s="122">
        <v>44</v>
      </c>
      <c r="C389" s="123" t="s">
        <v>668</v>
      </c>
      <c r="D389" s="124">
        <f t="shared" si="51"/>
        <v>0</v>
      </c>
      <c r="E389" s="135"/>
      <c r="F389" s="125" t="s">
        <v>482</v>
      </c>
      <c r="G389" s="125" t="s">
        <v>482</v>
      </c>
      <c r="H389" s="135"/>
      <c r="I389" s="135"/>
      <c r="J389" s="135"/>
      <c r="K389" s="135"/>
      <c r="L389" s="135"/>
      <c r="M389" s="135"/>
    </row>
    <row r="390" spans="1:13" s="126" customFormat="1" ht="12.75">
      <c r="B390" s="122">
        <v>60</v>
      </c>
      <c r="C390" s="123" t="s">
        <v>190</v>
      </c>
      <c r="D390" s="124">
        <f t="shared" si="51"/>
        <v>138276.68</v>
      </c>
      <c r="E390" s="135"/>
      <c r="F390" s="125" t="s">
        <v>482</v>
      </c>
      <c r="G390" s="135"/>
      <c r="H390" s="135"/>
      <c r="I390" s="135"/>
      <c r="J390" s="135">
        <v>69324.45</v>
      </c>
      <c r="K390" s="135">
        <v>29767.83</v>
      </c>
      <c r="L390" s="135"/>
      <c r="M390" s="135">
        <v>39184.400000000001</v>
      </c>
    </row>
    <row r="391" spans="1:13" s="126" customFormat="1" ht="12.75">
      <c r="A391" s="123"/>
      <c r="B391" s="122">
        <v>72</v>
      </c>
      <c r="C391" s="123" t="s">
        <v>663</v>
      </c>
      <c r="D391" s="124">
        <f t="shared" si="51"/>
        <v>0</v>
      </c>
      <c r="E391" s="135"/>
      <c r="F391" s="125" t="s">
        <v>482</v>
      </c>
      <c r="G391" s="135"/>
      <c r="H391" s="135"/>
      <c r="I391" s="135"/>
      <c r="J391" s="135"/>
      <c r="K391" s="135"/>
      <c r="L391" s="135"/>
      <c r="M391" s="135"/>
    </row>
    <row r="392" spans="1:13" s="126" customFormat="1" ht="12.75">
      <c r="B392" s="122">
        <v>83</v>
      </c>
      <c r="C392" s="123" t="s">
        <v>124</v>
      </c>
      <c r="D392" s="124">
        <f t="shared" si="50"/>
        <v>0</v>
      </c>
      <c r="E392" s="135"/>
      <c r="F392" s="125" t="s">
        <v>482</v>
      </c>
      <c r="G392" s="125" t="s">
        <v>482</v>
      </c>
      <c r="H392" s="125" t="s">
        <v>482</v>
      </c>
      <c r="I392" s="125" t="s">
        <v>482</v>
      </c>
      <c r="J392" s="125" t="s">
        <v>482</v>
      </c>
      <c r="K392" s="135"/>
      <c r="L392" s="125" t="s">
        <v>482</v>
      </c>
      <c r="M392" s="125" t="s">
        <v>482</v>
      </c>
    </row>
    <row r="393" spans="1:13" s="126" customFormat="1" ht="12.75">
      <c r="B393" s="122">
        <v>89</v>
      </c>
      <c r="C393" s="123" t="s">
        <v>540</v>
      </c>
      <c r="D393" s="124">
        <f t="shared" si="50"/>
        <v>0</v>
      </c>
      <c r="E393" s="134"/>
      <c r="F393" s="125" t="s">
        <v>482</v>
      </c>
      <c r="G393" s="143" t="s">
        <v>482</v>
      </c>
      <c r="H393" s="146" t="s">
        <v>482</v>
      </c>
      <c r="I393" s="143" t="s">
        <v>482</v>
      </c>
      <c r="J393" s="143" t="s">
        <v>482</v>
      </c>
      <c r="K393" s="143" t="s">
        <v>482</v>
      </c>
      <c r="L393" s="143" t="s">
        <v>482</v>
      </c>
    </row>
    <row r="394" spans="1:13" s="126" customFormat="1" ht="12.75">
      <c r="B394" s="122">
        <v>98</v>
      </c>
      <c r="C394" s="123" t="s">
        <v>127</v>
      </c>
      <c r="D394" s="124">
        <f t="shared" si="50"/>
        <v>1434643.19</v>
      </c>
      <c r="E394" s="135">
        <v>1719</v>
      </c>
      <c r="F394" s="125" t="s">
        <v>482</v>
      </c>
      <c r="G394" s="135">
        <v>67644.66</v>
      </c>
      <c r="H394" s="135">
        <f>343153.49+47638.68</f>
        <v>390792.17</v>
      </c>
      <c r="I394" s="135">
        <f>101666.31+16854.34</f>
        <v>118520.65</v>
      </c>
      <c r="J394" s="135">
        <f>1302.72+311.41</f>
        <v>1614.13</v>
      </c>
      <c r="K394" s="135">
        <f>23529.99+5430.94+807221.75+11152.38</f>
        <v>847335.06</v>
      </c>
      <c r="L394" s="135">
        <f>2307.39+4710.13</f>
        <v>7017.52</v>
      </c>
      <c r="M394" s="135"/>
    </row>
    <row r="395" spans="1:13" s="126" customFormat="1" ht="15">
      <c r="B395" s="122">
        <v>99</v>
      </c>
      <c r="C395" s="123" t="s">
        <v>437</v>
      </c>
      <c r="D395" s="110">
        <f>SUM(E395:F395)</f>
        <v>0</v>
      </c>
      <c r="E395" s="110"/>
      <c r="F395" s="110"/>
      <c r="G395" s="127" t="s">
        <v>482</v>
      </c>
      <c r="H395" s="127" t="s">
        <v>482</v>
      </c>
      <c r="I395" s="127" t="s">
        <v>482</v>
      </c>
      <c r="J395" s="127" t="s">
        <v>482</v>
      </c>
      <c r="K395" s="127" t="s">
        <v>482</v>
      </c>
      <c r="L395" s="127" t="s">
        <v>482</v>
      </c>
      <c r="M395" s="127" t="s">
        <v>482</v>
      </c>
    </row>
    <row r="396" spans="1:13" s="130" customFormat="1" ht="15">
      <c r="A396" s="126"/>
      <c r="B396" s="136"/>
      <c r="C396" s="112" t="s">
        <v>484</v>
      </c>
      <c r="D396" s="129">
        <f t="shared" ref="D396:M396" si="52">SUM(D383:D395)</f>
        <v>10262657.179999998</v>
      </c>
      <c r="E396" s="129">
        <f t="shared" si="52"/>
        <v>306856</v>
      </c>
      <c r="F396" s="129">
        <f t="shared" si="52"/>
        <v>0</v>
      </c>
      <c r="G396" s="129">
        <f t="shared" si="52"/>
        <v>67644.66</v>
      </c>
      <c r="H396" s="129">
        <f t="shared" si="52"/>
        <v>5471914.5499999998</v>
      </c>
      <c r="I396" s="129">
        <f t="shared" si="52"/>
        <v>1870185.83</v>
      </c>
      <c r="J396" s="129">
        <f t="shared" si="52"/>
        <v>605751.44999999995</v>
      </c>
      <c r="K396" s="129">
        <f t="shared" si="52"/>
        <v>1517557.24</v>
      </c>
      <c r="L396" s="129">
        <f t="shared" si="52"/>
        <v>63671.06</v>
      </c>
      <c r="M396" s="129">
        <f t="shared" si="52"/>
        <v>359076.39</v>
      </c>
    </row>
    <row r="397" spans="1:13" s="126" customFormat="1" ht="12.75">
      <c r="A397" s="130"/>
      <c r="B397" s="141"/>
      <c r="C397" s="123"/>
      <c r="D397" s="123"/>
      <c r="E397" s="123"/>
      <c r="F397" s="123"/>
      <c r="G397" s="123"/>
      <c r="H397" s="123"/>
      <c r="I397" s="123"/>
      <c r="J397" s="123"/>
      <c r="K397" s="123"/>
      <c r="L397" s="123"/>
      <c r="M397" s="123"/>
    </row>
    <row r="398" spans="1:13" s="126" customFormat="1" ht="12.75">
      <c r="B398" s="122"/>
      <c r="C398" s="123"/>
      <c r="D398" s="123"/>
      <c r="E398" s="123"/>
      <c r="F398" s="123"/>
      <c r="G398" s="123"/>
      <c r="H398" s="123"/>
      <c r="I398" s="123"/>
      <c r="J398" s="123"/>
      <c r="K398" s="123"/>
      <c r="L398" s="123"/>
      <c r="M398" s="123"/>
    </row>
    <row r="399" spans="1:13" s="126" customFormat="1" ht="12.75">
      <c r="B399" s="139" t="s">
        <v>508</v>
      </c>
      <c r="C399" s="123"/>
      <c r="D399" s="123"/>
      <c r="E399" s="123"/>
      <c r="F399" s="123"/>
      <c r="G399" s="123"/>
      <c r="H399" s="123"/>
      <c r="I399" s="133" t="s">
        <v>439</v>
      </c>
      <c r="J399" s="123"/>
      <c r="K399" s="123"/>
      <c r="L399" s="123"/>
      <c r="M399" s="123"/>
    </row>
    <row r="400" spans="1:13" s="126" customFormat="1" ht="12.75">
      <c r="B400" s="122"/>
      <c r="C400" s="123"/>
      <c r="D400" s="123"/>
      <c r="E400" s="133" t="s">
        <v>466</v>
      </c>
      <c r="F400" s="133" t="s">
        <v>467</v>
      </c>
      <c r="G400" s="133" t="s">
        <v>468</v>
      </c>
      <c r="H400" s="133" t="s">
        <v>469</v>
      </c>
      <c r="I400" s="133" t="s">
        <v>470</v>
      </c>
      <c r="J400" s="119" t="s">
        <v>471</v>
      </c>
      <c r="K400" s="133" t="s">
        <v>472</v>
      </c>
      <c r="L400" s="123"/>
      <c r="M400" s="133" t="s">
        <v>473</v>
      </c>
    </row>
    <row r="401" spans="1:13" s="126" customFormat="1" ht="12.75">
      <c r="B401" s="122"/>
      <c r="C401" s="133" t="s">
        <v>474</v>
      </c>
      <c r="D401" s="133" t="s">
        <v>475</v>
      </c>
      <c r="E401" s="133" t="s">
        <v>476</v>
      </c>
      <c r="F401" s="133" t="s">
        <v>476</v>
      </c>
      <c r="G401" s="133" t="s">
        <v>477</v>
      </c>
      <c r="H401" s="133" t="s">
        <v>477</v>
      </c>
      <c r="I401" s="133" t="s">
        <v>478</v>
      </c>
      <c r="J401" s="119" t="s">
        <v>479</v>
      </c>
      <c r="K401" s="133" t="s">
        <v>480</v>
      </c>
      <c r="L401" s="133" t="s">
        <v>452</v>
      </c>
      <c r="M401" s="133" t="s">
        <v>481</v>
      </c>
    </row>
    <row r="402" spans="1:13" s="126" customFormat="1" ht="12.75">
      <c r="B402" s="122"/>
      <c r="C402" s="123"/>
      <c r="D402" s="123"/>
      <c r="E402" s="133" t="str">
        <f>"(0)"</f>
        <v>(0)</v>
      </c>
      <c r="F402" s="133" t="str">
        <f>"(1)"</f>
        <v>(1)</v>
      </c>
      <c r="G402" s="133" t="str">
        <f>"(2)"</f>
        <v>(2)</v>
      </c>
      <c r="H402" s="133" t="str">
        <f>"(3)"</f>
        <v>(3)</v>
      </c>
      <c r="I402" s="133" t="str">
        <f>"(4)"</f>
        <v>(4)</v>
      </c>
      <c r="J402" s="133" t="str">
        <f>"(5)"</f>
        <v>(5)</v>
      </c>
      <c r="K402" s="133" t="str">
        <f>"(7)"</f>
        <v>(7)</v>
      </c>
      <c r="L402" s="133" t="str">
        <f>"(8)"</f>
        <v>(8)</v>
      </c>
      <c r="M402" s="133" t="str">
        <f>"(9)"</f>
        <v>(9)</v>
      </c>
    </row>
    <row r="403" spans="1:13" s="126" customFormat="1" ht="12.75">
      <c r="B403" s="122">
        <v>21</v>
      </c>
      <c r="C403" s="123" t="s">
        <v>175</v>
      </c>
      <c r="D403" s="124">
        <f t="shared" ref="D403:D408" si="53">SUM(E403:M403)</f>
        <v>0</v>
      </c>
      <c r="E403" s="135"/>
      <c r="F403" s="125" t="s">
        <v>482</v>
      </c>
      <c r="G403" s="135"/>
      <c r="H403" s="135"/>
      <c r="I403" s="135"/>
      <c r="J403" s="135"/>
      <c r="K403" s="135"/>
      <c r="L403" s="135"/>
      <c r="M403" s="135"/>
    </row>
    <row r="404" spans="1:13" s="126" customFormat="1" ht="12.75">
      <c r="B404" s="122">
        <v>27</v>
      </c>
      <c r="C404" s="123" t="s">
        <v>182</v>
      </c>
      <c r="D404" s="124">
        <f t="shared" si="53"/>
        <v>0</v>
      </c>
      <c r="E404" s="135"/>
      <c r="F404" s="125" t="s">
        <v>482</v>
      </c>
      <c r="G404" s="135"/>
      <c r="H404" s="135"/>
      <c r="I404" s="135"/>
      <c r="J404" s="135"/>
      <c r="K404" s="135"/>
      <c r="L404" s="135"/>
      <c r="M404" s="135"/>
    </row>
    <row r="405" spans="1:13" s="126" customFormat="1" ht="12.75">
      <c r="B405" s="122">
        <v>60</v>
      </c>
      <c r="C405" s="123" t="s">
        <v>190</v>
      </c>
      <c r="D405" s="124">
        <f t="shared" si="53"/>
        <v>0</v>
      </c>
      <c r="E405" s="135"/>
      <c r="F405" s="125" t="s">
        <v>482</v>
      </c>
      <c r="G405" s="135"/>
      <c r="H405" s="135"/>
      <c r="I405" s="135"/>
      <c r="J405" s="135"/>
      <c r="K405" s="135"/>
      <c r="L405" s="135"/>
      <c r="M405" s="135"/>
    </row>
    <row r="406" spans="1:13" s="126" customFormat="1" ht="12.75">
      <c r="B406" s="122">
        <v>83</v>
      </c>
      <c r="C406" s="123" t="s">
        <v>124</v>
      </c>
      <c r="D406" s="124">
        <f t="shared" si="53"/>
        <v>0</v>
      </c>
      <c r="E406" s="135"/>
      <c r="F406" s="125" t="s">
        <v>482</v>
      </c>
      <c r="G406" s="125" t="s">
        <v>482</v>
      </c>
      <c r="H406" s="125" t="s">
        <v>482</v>
      </c>
      <c r="I406" s="125" t="s">
        <v>482</v>
      </c>
      <c r="J406" s="125" t="s">
        <v>482</v>
      </c>
      <c r="K406" s="135"/>
      <c r="L406" s="125" t="s">
        <v>482</v>
      </c>
      <c r="M406" s="125" t="s">
        <v>482</v>
      </c>
    </row>
    <row r="407" spans="1:13" s="126" customFormat="1" ht="12.75">
      <c r="B407" s="122">
        <v>89</v>
      </c>
      <c r="C407" s="123" t="s">
        <v>540</v>
      </c>
      <c r="D407" s="124">
        <f t="shared" si="53"/>
        <v>0</v>
      </c>
      <c r="E407" s="134"/>
      <c r="F407" s="125" t="s">
        <v>482</v>
      </c>
      <c r="G407" s="143" t="s">
        <v>482</v>
      </c>
      <c r="H407" s="146" t="s">
        <v>482</v>
      </c>
      <c r="I407" s="143" t="s">
        <v>482</v>
      </c>
      <c r="J407" s="143" t="s">
        <v>482</v>
      </c>
      <c r="K407" s="143" t="s">
        <v>482</v>
      </c>
      <c r="L407" s="143" t="s">
        <v>482</v>
      </c>
    </row>
    <row r="408" spans="1:13" s="126" customFormat="1" ht="12.75">
      <c r="B408" s="122">
        <v>98</v>
      </c>
      <c r="C408" s="123" t="s">
        <v>127</v>
      </c>
      <c r="D408" s="124">
        <f t="shared" si="53"/>
        <v>0</v>
      </c>
      <c r="E408" s="135"/>
      <c r="F408" s="125" t="s">
        <v>482</v>
      </c>
      <c r="G408" s="135"/>
      <c r="H408" s="135"/>
      <c r="I408" s="135"/>
      <c r="J408" s="135"/>
      <c r="K408" s="135"/>
      <c r="L408" s="135"/>
      <c r="M408" s="135"/>
    </row>
    <row r="409" spans="1:13" s="126" customFormat="1" ht="15">
      <c r="B409" s="122">
        <v>99</v>
      </c>
      <c r="C409" s="123" t="s">
        <v>437</v>
      </c>
      <c r="D409" s="110">
        <f>SUM(E409:F409)</f>
        <v>0</v>
      </c>
      <c r="E409" s="110"/>
      <c r="F409" s="110"/>
      <c r="G409" s="127" t="s">
        <v>482</v>
      </c>
      <c r="H409" s="127" t="s">
        <v>482</v>
      </c>
      <c r="I409" s="127" t="s">
        <v>482</v>
      </c>
      <c r="J409" s="127" t="s">
        <v>482</v>
      </c>
      <c r="K409" s="127" t="s">
        <v>482</v>
      </c>
      <c r="L409" s="127" t="s">
        <v>482</v>
      </c>
      <c r="M409" s="127" t="s">
        <v>482</v>
      </c>
    </row>
    <row r="410" spans="1:13" s="130" customFormat="1" ht="15">
      <c r="A410" s="126"/>
      <c r="B410" s="136"/>
      <c r="C410" s="112" t="s">
        <v>484</v>
      </c>
      <c r="D410" s="129">
        <f t="shared" ref="D410:M410" si="54">SUM(D403:D409)</f>
        <v>0</v>
      </c>
      <c r="E410" s="129">
        <f t="shared" si="54"/>
        <v>0</v>
      </c>
      <c r="F410" s="129">
        <f t="shared" si="54"/>
        <v>0</v>
      </c>
      <c r="G410" s="129">
        <f t="shared" si="54"/>
        <v>0</v>
      </c>
      <c r="H410" s="129">
        <f t="shared" si="54"/>
        <v>0</v>
      </c>
      <c r="I410" s="129">
        <f t="shared" si="54"/>
        <v>0</v>
      </c>
      <c r="J410" s="129">
        <f t="shared" si="54"/>
        <v>0</v>
      </c>
      <c r="K410" s="129">
        <f t="shared" si="54"/>
        <v>0</v>
      </c>
      <c r="L410" s="129">
        <f t="shared" si="54"/>
        <v>0</v>
      </c>
      <c r="M410" s="129">
        <f t="shared" si="54"/>
        <v>0</v>
      </c>
    </row>
    <row r="411" spans="1:13" s="126" customFormat="1" ht="12.75">
      <c r="A411" s="130"/>
      <c r="B411" s="141"/>
      <c r="C411" s="123"/>
      <c r="D411" s="123"/>
      <c r="E411" s="123"/>
      <c r="F411" s="123"/>
      <c r="G411" s="123"/>
      <c r="H411" s="123"/>
      <c r="I411" s="123"/>
      <c r="J411" s="123"/>
      <c r="K411" s="123"/>
      <c r="L411" s="123"/>
      <c r="M411" s="123"/>
    </row>
    <row r="412" spans="1:13" s="126" customFormat="1" ht="12.75">
      <c r="B412" s="122"/>
      <c r="C412" s="123"/>
      <c r="D412" s="123"/>
      <c r="E412" s="123"/>
      <c r="F412" s="123"/>
      <c r="G412" s="123"/>
      <c r="H412" s="123"/>
      <c r="I412" s="123"/>
      <c r="J412" s="123"/>
      <c r="K412" s="123"/>
      <c r="L412" s="123"/>
      <c r="M412" s="123"/>
    </row>
    <row r="413" spans="1:13" s="126" customFormat="1" ht="12.75">
      <c r="B413" s="139" t="s">
        <v>509</v>
      </c>
      <c r="C413" s="123"/>
      <c r="D413" s="123"/>
      <c r="E413" s="123"/>
      <c r="F413" s="123"/>
      <c r="G413" s="123"/>
      <c r="H413" s="123"/>
      <c r="I413" s="133" t="s">
        <v>439</v>
      </c>
      <c r="J413" s="123"/>
      <c r="K413" s="123"/>
      <c r="L413" s="123"/>
      <c r="M413" s="123"/>
    </row>
    <row r="414" spans="1:13" s="126" customFormat="1" ht="12.75">
      <c r="B414" s="122"/>
      <c r="C414" s="123"/>
      <c r="D414" s="123"/>
      <c r="E414" s="133" t="s">
        <v>466</v>
      </c>
      <c r="F414" s="133" t="s">
        <v>467</v>
      </c>
      <c r="G414" s="133" t="s">
        <v>468</v>
      </c>
      <c r="H414" s="133" t="s">
        <v>469</v>
      </c>
      <c r="I414" s="133" t="s">
        <v>470</v>
      </c>
      <c r="J414" s="119" t="s">
        <v>471</v>
      </c>
      <c r="K414" s="133" t="s">
        <v>472</v>
      </c>
      <c r="L414" s="123"/>
      <c r="M414" s="133" t="s">
        <v>473</v>
      </c>
    </row>
    <row r="415" spans="1:13" s="126" customFormat="1" ht="12.75">
      <c r="B415" s="122"/>
      <c r="C415" s="133" t="s">
        <v>474</v>
      </c>
      <c r="D415" s="133" t="s">
        <v>475</v>
      </c>
      <c r="E415" s="133" t="s">
        <v>476</v>
      </c>
      <c r="F415" s="133" t="s">
        <v>476</v>
      </c>
      <c r="G415" s="133" t="s">
        <v>477</v>
      </c>
      <c r="H415" s="133" t="s">
        <v>477</v>
      </c>
      <c r="I415" s="133" t="s">
        <v>478</v>
      </c>
      <c r="J415" s="119" t="s">
        <v>479</v>
      </c>
      <c r="K415" s="133" t="s">
        <v>480</v>
      </c>
      <c r="L415" s="133" t="s">
        <v>452</v>
      </c>
      <c r="M415" s="133" t="s">
        <v>481</v>
      </c>
    </row>
    <row r="416" spans="1:13" s="126" customFormat="1" ht="12.75">
      <c r="B416" s="122"/>
      <c r="C416" s="123"/>
      <c r="D416" s="123"/>
      <c r="E416" s="133" t="str">
        <f>"(0)"</f>
        <v>(0)</v>
      </c>
      <c r="F416" s="133" t="str">
        <f>"(1)"</f>
        <v>(1)</v>
      </c>
      <c r="G416" s="133" t="str">
        <f>"(2)"</f>
        <v>(2)</v>
      </c>
      <c r="H416" s="133" t="str">
        <f>"(3)"</f>
        <v>(3)</v>
      </c>
      <c r="I416" s="133" t="str">
        <f>"(4)"</f>
        <v>(4)</v>
      </c>
      <c r="J416" s="133" t="str">
        <f>"(5)"</f>
        <v>(5)</v>
      </c>
      <c r="K416" s="133" t="str">
        <f>"(7)"</f>
        <v>(7)</v>
      </c>
      <c r="L416" s="133" t="str">
        <f>"(8)"</f>
        <v>(8)</v>
      </c>
      <c r="M416" s="133" t="str">
        <f>"(9)"</f>
        <v>(9)</v>
      </c>
    </row>
    <row r="417" spans="1:13" s="126" customFormat="1" ht="12.75">
      <c r="B417" s="122">
        <v>21</v>
      </c>
      <c r="C417" s="123" t="s">
        <v>175</v>
      </c>
      <c r="D417" s="124">
        <f t="shared" ref="D417:D422" si="55">SUM(E417:M417)</f>
        <v>0</v>
      </c>
      <c r="E417" s="135"/>
      <c r="F417" s="125" t="s">
        <v>482</v>
      </c>
      <c r="G417" s="135"/>
      <c r="H417" s="135"/>
      <c r="I417" s="135"/>
      <c r="J417" s="135"/>
      <c r="K417" s="135"/>
      <c r="L417" s="135"/>
      <c r="M417" s="135"/>
    </row>
    <row r="418" spans="1:13" s="126" customFormat="1" ht="12.75">
      <c r="B418" s="122">
        <v>27</v>
      </c>
      <c r="C418" s="123" t="s">
        <v>182</v>
      </c>
      <c r="D418" s="124">
        <f t="shared" si="55"/>
        <v>0</v>
      </c>
      <c r="E418" s="135"/>
      <c r="F418" s="125" t="s">
        <v>482</v>
      </c>
      <c r="G418" s="135"/>
      <c r="H418" s="135"/>
      <c r="I418" s="135"/>
      <c r="J418" s="135"/>
      <c r="K418" s="135"/>
      <c r="L418" s="135"/>
      <c r="M418" s="135"/>
    </row>
    <row r="419" spans="1:13" s="126" customFormat="1" ht="12.75">
      <c r="B419" s="122">
        <v>60</v>
      </c>
      <c r="C419" s="123" t="s">
        <v>190</v>
      </c>
      <c r="D419" s="124">
        <f t="shared" si="55"/>
        <v>0</v>
      </c>
      <c r="E419" s="135"/>
      <c r="F419" s="125" t="s">
        <v>482</v>
      </c>
      <c r="G419" s="135"/>
      <c r="H419" s="135"/>
      <c r="I419" s="135"/>
      <c r="J419" s="135"/>
      <c r="K419" s="135"/>
      <c r="L419" s="135"/>
      <c r="M419" s="135"/>
    </row>
    <row r="420" spans="1:13" s="126" customFormat="1" ht="12.75">
      <c r="B420" s="122">
        <v>83</v>
      </c>
      <c r="C420" s="123" t="s">
        <v>124</v>
      </c>
      <c r="D420" s="124">
        <f t="shared" si="55"/>
        <v>0</v>
      </c>
      <c r="E420" s="135"/>
      <c r="F420" s="125" t="s">
        <v>482</v>
      </c>
      <c r="G420" s="125" t="s">
        <v>482</v>
      </c>
      <c r="H420" s="125" t="s">
        <v>482</v>
      </c>
      <c r="I420" s="125" t="s">
        <v>482</v>
      </c>
      <c r="J420" s="125" t="s">
        <v>482</v>
      </c>
      <c r="K420" s="135"/>
      <c r="L420" s="125" t="s">
        <v>482</v>
      </c>
      <c r="M420" s="125" t="s">
        <v>482</v>
      </c>
    </row>
    <row r="421" spans="1:13" s="126" customFormat="1" ht="12.75">
      <c r="B421" s="122">
        <v>89</v>
      </c>
      <c r="C421" s="123" t="s">
        <v>540</v>
      </c>
      <c r="D421" s="124">
        <f t="shared" si="55"/>
        <v>0</v>
      </c>
      <c r="E421" s="134"/>
      <c r="F421" s="125" t="s">
        <v>482</v>
      </c>
      <c r="G421" s="143" t="s">
        <v>482</v>
      </c>
      <c r="H421" s="146" t="s">
        <v>482</v>
      </c>
      <c r="I421" s="143" t="s">
        <v>482</v>
      </c>
      <c r="J421" s="143" t="s">
        <v>482</v>
      </c>
      <c r="K421" s="143" t="s">
        <v>482</v>
      </c>
      <c r="L421" s="143" t="s">
        <v>482</v>
      </c>
    </row>
    <row r="422" spans="1:13" s="126" customFormat="1" ht="12.75">
      <c r="B422" s="122">
        <v>98</v>
      </c>
      <c r="C422" s="123" t="s">
        <v>127</v>
      </c>
      <c r="D422" s="124">
        <f t="shared" si="55"/>
        <v>0</v>
      </c>
      <c r="E422" s="135"/>
      <c r="F422" s="125" t="s">
        <v>482</v>
      </c>
      <c r="G422" s="135"/>
      <c r="H422" s="135"/>
      <c r="I422" s="135"/>
      <c r="J422" s="135"/>
      <c r="K422" s="135"/>
      <c r="L422" s="135"/>
      <c r="M422" s="135"/>
    </row>
    <row r="423" spans="1:13" s="126" customFormat="1" ht="15">
      <c r="B423" s="122">
        <v>99</v>
      </c>
      <c r="C423" s="123" t="s">
        <v>437</v>
      </c>
      <c r="D423" s="110">
        <f>SUM(E423:F423)</f>
        <v>0</v>
      </c>
      <c r="E423" s="110"/>
      <c r="F423" s="110"/>
      <c r="G423" s="127" t="s">
        <v>482</v>
      </c>
      <c r="H423" s="127" t="s">
        <v>482</v>
      </c>
      <c r="I423" s="127" t="s">
        <v>482</v>
      </c>
      <c r="J423" s="127" t="s">
        <v>482</v>
      </c>
      <c r="K423" s="127" t="s">
        <v>482</v>
      </c>
      <c r="L423" s="127" t="s">
        <v>482</v>
      </c>
      <c r="M423" s="127" t="s">
        <v>482</v>
      </c>
    </row>
    <row r="424" spans="1:13" s="130" customFormat="1" ht="15">
      <c r="A424" s="126"/>
      <c r="B424" s="136"/>
      <c r="C424" s="112" t="s">
        <v>484</v>
      </c>
      <c r="D424" s="129">
        <f t="shared" ref="D424:M424" si="56">SUM(D417:D423)</f>
        <v>0</v>
      </c>
      <c r="E424" s="129">
        <f t="shared" si="56"/>
        <v>0</v>
      </c>
      <c r="F424" s="129">
        <f t="shared" si="56"/>
        <v>0</v>
      </c>
      <c r="G424" s="129">
        <f t="shared" si="56"/>
        <v>0</v>
      </c>
      <c r="H424" s="129">
        <f t="shared" si="56"/>
        <v>0</v>
      </c>
      <c r="I424" s="129">
        <f t="shared" si="56"/>
        <v>0</v>
      </c>
      <c r="J424" s="129">
        <f t="shared" si="56"/>
        <v>0</v>
      </c>
      <c r="K424" s="129">
        <f t="shared" si="56"/>
        <v>0</v>
      </c>
      <c r="L424" s="129">
        <f t="shared" si="56"/>
        <v>0</v>
      </c>
      <c r="M424" s="129">
        <f t="shared" si="56"/>
        <v>0</v>
      </c>
    </row>
    <row r="425" spans="1:13" s="126" customFormat="1" ht="12.75">
      <c r="A425" s="130"/>
      <c r="B425" s="141"/>
      <c r="C425" s="123"/>
      <c r="D425" s="123"/>
      <c r="E425" s="123"/>
      <c r="F425" s="123"/>
      <c r="G425" s="123"/>
      <c r="H425" s="123"/>
      <c r="I425" s="123"/>
      <c r="J425" s="123"/>
      <c r="K425" s="123"/>
      <c r="L425" s="123"/>
      <c r="M425" s="123"/>
    </row>
    <row r="426" spans="1:13" s="126" customFormat="1" ht="12.75">
      <c r="B426" s="122"/>
      <c r="C426" s="123"/>
      <c r="D426" s="123"/>
      <c r="E426" s="123"/>
      <c r="F426" s="123"/>
      <c r="G426" s="123"/>
      <c r="H426" s="123"/>
      <c r="I426" s="123"/>
      <c r="J426" s="123"/>
      <c r="K426" s="123"/>
      <c r="L426" s="123"/>
      <c r="M426" s="123"/>
    </row>
    <row r="427" spans="1:13" s="126" customFormat="1" ht="12.75">
      <c r="B427" s="139" t="s">
        <v>510</v>
      </c>
      <c r="C427" s="123"/>
      <c r="D427" s="123"/>
      <c r="E427" s="123"/>
      <c r="F427" s="123"/>
      <c r="G427" s="123"/>
      <c r="H427" s="123"/>
      <c r="I427" s="133" t="s">
        <v>439</v>
      </c>
      <c r="J427" s="123"/>
      <c r="K427" s="123"/>
      <c r="L427" s="123"/>
      <c r="M427" s="123"/>
    </row>
    <row r="428" spans="1:13" s="126" customFormat="1" ht="12.75">
      <c r="B428" s="122"/>
      <c r="C428" s="123"/>
      <c r="D428" s="123"/>
      <c r="E428" s="133" t="s">
        <v>466</v>
      </c>
      <c r="F428" s="133" t="s">
        <v>467</v>
      </c>
      <c r="G428" s="133" t="s">
        <v>468</v>
      </c>
      <c r="H428" s="133" t="s">
        <v>469</v>
      </c>
      <c r="I428" s="133" t="s">
        <v>470</v>
      </c>
      <c r="J428" s="119" t="s">
        <v>471</v>
      </c>
      <c r="K428" s="133" t="s">
        <v>472</v>
      </c>
      <c r="L428" s="123"/>
      <c r="M428" s="133" t="s">
        <v>473</v>
      </c>
    </row>
    <row r="429" spans="1:13" s="126" customFormat="1" ht="12.75">
      <c r="B429" s="122"/>
      <c r="C429" s="133" t="s">
        <v>474</v>
      </c>
      <c r="D429" s="133" t="s">
        <v>475</v>
      </c>
      <c r="E429" s="133" t="s">
        <v>476</v>
      </c>
      <c r="F429" s="133" t="s">
        <v>476</v>
      </c>
      <c r="G429" s="133" t="s">
        <v>477</v>
      </c>
      <c r="H429" s="133" t="s">
        <v>477</v>
      </c>
      <c r="I429" s="133" t="s">
        <v>478</v>
      </c>
      <c r="J429" s="119" t="s">
        <v>479</v>
      </c>
      <c r="K429" s="133" t="s">
        <v>480</v>
      </c>
      <c r="L429" s="133" t="s">
        <v>452</v>
      </c>
      <c r="M429" s="133" t="s">
        <v>481</v>
      </c>
    </row>
    <row r="430" spans="1:13" s="126" customFormat="1" ht="12.75">
      <c r="B430" s="122"/>
      <c r="C430" s="123"/>
      <c r="D430" s="123"/>
      <c r="E430" s="133" t="str">
        <f>"(0)"</f>
        <v>(0)</v>
      </c>
      <c r="F430" s="133" t="str">
        <f>"(1)"</f>
        <v>(1)</v>
      </c>
      <c r="G430" s="133" t="str">
        <f>"(2)"</f>
        <v>(2)</v>
      </c>
      <c r="H430" s="133" t="str">
        <f>"(3)"</f>
        <v>(3)</v>
      </c>
      <c r="I430" s="133" t="str">
        <f>"(4)"</f>
        <v>(4)</v>
      </c>
      <c r="J430" s="133" t="str">
        <f>"(5)"</f>
        <v>(5)</v>
      </c>
      <c r="K430" s="133" t="str">
        <f>"(7)"</f>
        <v>(7)</v>
      </c>
      <c r="L430" s="133" t="str">
        <f>"(8)"</f>
        <v>(8)</v>
      </c>
      <c r="M430" s="133" t="str">
        <f>"(9)"</f>
        <v>(9)</v>
      </c>
    </row>
    <row r="431" spans="1:13" s="126" customFormat="1" ht="12.75">
      <c r="B431" s="122">
        <v>21</v>
      </c>
      <c r="C431" s="123" t="s">
        <v>175</v>
      </c>
      <c r="D431" s="124">
        <f t="shared" ref="D431:D436" si="57">SUM(E431:M431)</f>
        <v>0</v>
      </c>
      <c r="E431" s="135"/>
      <c r="F431" s="125" t="s">
        <v>482</v>
      </c>
      <c r="G431" s="135"/>
      <c r="H431" s="135"/>
      <c r="I431" s="135"/>
      <c r="J431" s="135"/>
      <c r="K431" s="135"/>
      <c r="L431" s="135"/>
      <c r="M431" s="135"/>
    </row>
    <row r="432" spans="1:13" s="126" customFormat="1" ht="12.75">
      <c r="B432" s="122">
        <v>27</v>
      </c>
      <c r="C432" s="123" t="s">
        <v>182</v>
      </c>
      <c r="D432" s="124">
        <f t="shared" si="57"/>
        <v>0</v>
      </c>
      <c r="E432" s="135"/>
      <c r="F432" s="125" t="s">
        <v>482</v>
      </c>
      <c r="G432" s="135"/>
      <c r="H432" s="135"/>
      <c r="I432" s="135"/>
      <c r="J432" s="135"/>
      <c r="K432" s="135"/>
      <c r="L432" s="135"/>
      <c r="M432" s="135"/>
    </row>
    <row r="433" spans="1:13" s="126" customFormat="1" ht="12.75">
      <c r="B433" s="122">
        <v>60</v>
      </c>
      <c r="C433" s="123" t="s">
        <v>190</v>
      </c>
      <c r="D433" s="124">
        <f t="shared" si="57"/>
        <v>0</v>
      </c>
      <c r="E433" s="135"/>
      <c r="F433" s="125" t="s">
        <v>482</v>
      </c>
      <c r="G433" s="135"/>
      <c r="H433" s="135"/>
      <c r="I433" s="135"/>
      <c r="J433" s="135"/>
      <c r="K433" s="135"/>
      <c r="L433" s="135"/>
      <c r="M433" s="135"/>
    </row>
    <row r="434" spans="1:13" s="126" customFormat="1" ht="12.75">
      <c r="B434" s="122">
        <v>83</v>
      </c>
      <c r="C434" s="123" t="s">
        <v>124</v>
      </c>
      <c r="D434" s="124">
        <f t="shared" si="57"/>
        <v>0</v>
      </c>
      <c r="E434" s="135"/>
      <c r="F434" s="125" t="s">
        <v>482</v>
      </c>
      <c r="G434" s="125" t="s">
        <v>482</v>
      </c>
      <c r="H434" s="125" t="s">
        <v>482</v>
      </c>
      <c r="I434" s="125" t="s">
        <v>482</v>
      </c>
      <c r="J434" s="125" t="s">
        <v>482</v>
      </c>
      <c r="K434" s="135"/>
      <c r="L434" s="125" t="s">
        <v>482</v>
      </c>
      <c r="M434" s="125" t="s">
        <v>482</v>
      </c>
    </row>
    <row r="435" spans="1:13" s="126" customFormat="1" ht="12.75">
      <c r="B435" s="122">
        <v>89</v>
      </c>
      <c r="C435" s="123" t="s">
        <v>540</v>
      </c>
      <c r="D435" s="124">
        <f t="shared" si="57"/>
        <v>0</v>
      </c>
      <c r="E435" s="134"/>
      <c r="F435" s="125" t="s">
        <v>482</v>
      </c>
      <c r="G435" s="143" t="s">
        <v>482</v>
      </c>
      <c r="H435" s="146" t="s">
        <v>482</v>
      </c>
      <c r="I435" s="143" t="s">
        <v>482</v>
      </c>
      <c r="J435" s="143" t="s">
        <v>482</v>
      </c>
      <c r="K435" s="143" t="s">
        <v>482</v>
      </c>
      <c r="L435" s="143" t="s">
        <v>482</v>
      </c>
    </row>
    <row r="436" spans="1:13" s="126" customFormat="1" ht="12.75">
      <c r="B436" s="122">
        <v>98</v>
      </c>
      <c r="C436" s="123" t="s">
        <v>127</v>
      </c>
      <c r="D436" s="124">
        <f t="shared" si="57"/>
        <v>0</v>
      </c>
      <c r="E436" s="135"/>
      <c r="F436" s="125" t="s">
        <v>482</v>
      </c>
      <c r="G436" s="135"/>
      <c r="H436" s="135"/>
      <c r="I436" s="135"/>
      <c r="J436" s="135"/>
      <c r="K436" s="135"/>
      <c r="L436" s="135"/>
      <c r="M436" s="135"/>
    </row>
    <row r="437" spans="1:13" s="126" customFormat="1" ht="15">
      <c r="B437" s="122">
        <v>99</v>
      </c>
      <c r="C437" s="123" t="s">
        <v>437</v>
      </c>
      <c r="D437" s="110">
        <f>SUM(E437:F437)</f>
        <v>0</v>
      </c>
      <c r="E437" s="110"/>
      <c r="F437" s="110"/>
      <c r="G437" s="127" t="s">
        <v>482</v>
      </c>
      <c r="H437" s="127" t="s">
        <v>482</v>
      </c>
      <c r="I437" s="127" t="s">
        <v>482</v>
      </c>
      <c r="J437" s="127" t="s">
        <v>482</v>
      </c>
      <c r="K437" s="127" t="s">
        <v>482</v>
      </c>
      <c r="L437" s="127" t="s">
        <v>482</v>
      </c>
      <c r="M437" s="127" t="s">
        <v>482</v>
      </c>
    </row>
    <row r="438" spans="1:13" s="130" customFormat="1" ht="15">
      <c r="A438" s="126"/>
      <c r="B438" s="136"/>
      <c r="C438" s="112" t="s">
        <v>484</v>
      </c>
      <c r="D438" s="129">
        <f t="shared" ref="D438:M438" si="58">SUM(D431:D437)</f>
        <v>0</v>
      </c>
      <c r="E438" s="129">
        <f t="shared" si="58"/>
        <v>0</v>
      </c>
      <c r="F438" s="129">
        <f t="shared" si="58"/>
        <v>0</v>
      </c>
      <c r="G438" s="129">
        <f t="shared" si="58"/>
        <v>0</v>
      </c>
      <c r="H438" s="129">
        <f t="shared" si="58"/>
        <v>0</v>
      </c>
      <c r="I438" s="129">
        <f t="shared" si="58"/>
        <v>0</v>
      </c>
      <c r="J438" s="129">
        <f t="shared" si="58"/>
        <v>0</v>
      </c>
      <c r="K438" s="129">
        <f t="shared" si="58"/>
        <v>0</v>
      </c>
      <c r="L438" s="129">
        <f t="shared" si="58"/>
        <v>0</v>
      </c>
      <c r="M438" s="129">
        <f t="shared" si="58"/>
        <v>0</v>
      </c>
    </row>
    <row r="439" spans="1:13" s="126" customFormat="1" ht="12.75">
      <c r="A439" s="130"/>
      <c r="B439" s="141"/>
      <c r="C439" s="123"/>
      <c r="D439" s="123"/>
      <c r="E439" s="123"/>
      <c r="F439" s="123"/>
      <c r="G439" s="123"/>
      <c r="H439" s="123"/>
      <c r="I439" s="123"/>
      <c r="J439" s="123"/>
      <c r="K439" s="123"/>
      <c r="L439" s="123"/>
      <c r="M439" s="123"/>
    </row>
    <row r="440" spans="1:13" s="126" customFormat="1" ht="12.75">
      <c r="B440" s="122"/>
      <c r="C440" s="123"/>
      <c r="D440" s="123"/>
      <c r="E440" s="123"/>
      <c r="F440" s="123"/>
      <c r="G440" s="123"/>
      <c r="H440" s="123"/>
      <c r="I440" s="123"/>
      <c r="J440" s="123"/>
      <c r="K440" s="123"/>
      <c r="L440" s="123"/>
      <c r="M440" s="123"/>
    </row>
    <row r="441" spans="1:13" s="126" customFormat="1" ht="12.75">
      <c r="B441" s="139" t="s">
        <v>511</v>
      </c>
      <c r="C441" s="123"/>
      <c r="D441" s="123"/>
      <c r="E441" s="123"/>
      <c r="F441" s="123"/>
      <c r="G441" s="123"/>
      <c r="H441" s="123"/>
      <c r="I441" s="133" t="s">
        <v>439</v>
      </c>
      <c r="J441" s="123"/>
      <c r="K441" s="123"/>
      <c r="L441" s="123"/>
      <c r="M441" s="123"/>
    </row>
    <row r="442" spans="1:13" s="126" customFormat="1" ht="12.75">
      <c r="B442" s="122"/>
      <c r="C442" s="123"/>
      <c r="D442" s="123"/>
      <c r="E442" s="133" t="s">
        <v>466</v>
      </c>
      <c r="F442" s="133" t="s">
        <v>467</v>
      </c>
      <c r="G442" s="133" t="s">
        <v>468</v>
      </c>
      <c r="H442" s="133" t="s">
        <v>469</v>
      </c>
      <c r="I442" s="133" t="s">
        <v>470</v>
      </c>
      <c r="J442" s="119" t="s">
        <v>471</v>
      </c>
      <c r="K442" s="133" t="s">
        <v>472</v>
      </c>
      <c r="L442" s="123"/>
      <c r="M442" s="133" t="s">
        <v>473</v>
      </c>
    </row>
    <row r="443" spans="1:13" s="126" customFormat="1" ht="12.75">
      <c r="B443" s="122"/>
      <c r="C443" s="133" t="s">
        <v>474</v>
      </c>
      <c r="D443" s="133" t="s">
        <v>475</v>
      </c>
      <c r="E443" s="133" t="s">
        <v>476</v>
      </c>
      <c r="F443" s="133" t="s">
        <v>476</v>
      </c>
      <c r="G443" s="133" t="s">
        <v>477</v>
      </c>
      <c r="H443" s="133" t="s">
        <v>477</v>
      </c>
      <c r="I443" s="133" t="s">
        <v>478</v>
      </c>
      <c r="J443" s="119" t="s">
        <v>479</v>
      </c>
      <c r="K443" s="133" t="s">
        <v>480</v>
      </c>
      <c r="L443" s="133" t="s">
        <v>452</v>
      </c>
      <c r="M443" s="133" t="s">
        <v>481</v>
      </c>
    </row>
    <row r="444" spans="1:13" s="126" customFormat="1" ht="12.75">
      <c r="B444" s="122"/>
      <c r="C444" s="123"/>
      <c r="D444" s="123"/>
      <c r="E444" s="133" t="str">
        <f>"(0)"</f>
        <v>(0)</v>
      </c>
      <c r="F444" s="133" t="str">
        <f>"(1)"</f>
        <v>(1)</v>
      </c>
      <c r="G444" s="133" t="str">
        <f>"(2)"</f>
        <v>(2)</v>
      </c>
      <c r="H444" s="133" t="str">
        <f>"(3)"</f>
        <v>(3)</v>
      </c>
      <c r="I444" s="133" t="str">
        <f>"(4)"</f>
        <v>(4)</v>
      </c>
      <c r="J444" s="133" t="str">
        <f>"(5)"</f>
        <v>(5)</v>
      </c>
      <c r="K444" s="133" t="str">
        <f>"(7)"</f>
        <v>(7)</v>
      </c>
      <c r="L444" s="133" t="str">
        <f>"(8)"</f>
        <v>(8)</v>
      </c>
      <c r="M444" s="133" t="str">
        <f>"(9)"</f>
        <v>(9)</v>
      </c>
    </row>
    <row r="445" spans="1:13" s="126" customFormat="1" ht="12.75">
      <c r="B445" s="122">
        <v>21</v>
      </c>
      <c r="C445" s="123" t="s">
        <v>175</v>
      </c>
      <c r="D445" s="124">
        <f t="shared" ref="D445:D450" si="59">SUM(E445:M445)</f>
        <v>0</v>
      </c>
      <c r="E445" s="135"/>
      <c r="F445" s="125" t="s">
        <v>482</v>
      </c>
      <c r="G445" s="135"/>
      <c r="H445" s="135"/>
      <c r="I445" s="135"/>
      <c r="J445" s="135"/>
      <c r="K445" s="135"/>
      <c r="L445" s="135"/>
      <c r="M445" s="135"/>
    </row>
    <row r="446" spans="1:13" s="126" customFormat="1" ht="12.75">
      <c r="B446" s="122">
        <v>27</v>
      </c>
      <c r="C446" s="123" t="s">
        <v>182</v>
      </c>
      <c r="D446" s="124">
        <f t="shared" si="59"/>
        <v>0</v>
      </c>
      <c r="E446" s="135"/>
      <c r="F446" s="125" t="s">
        <v>482</v>
      </c>
      <c r="G446" s="135"/>
      <c r="H446" s="135"/>
      <c r="I446" s="135"/>
      <c r="J446" s="135"/>
      <c r="K446" s="135"/>
      <c r="L446" s="135"/>
      <c r="M446" s="135"/>
    </row>
    <row r="447" spans="1:13" s="126" customFormat="1" ht="12.75">
      <c r="B447" s="122">
        <v>60</v>
      </c>
      <c r="C447" s="123" t="s">
        <v>190</v>
      </c>
      <c r="D447" s="124">
        <f t="shared" si="59"/>
        <v>0</v>
      </c>
      <c r="E447" s="135"/>
      <c r="F447" s="125" t="s">
        <v>482</v>
      </c>
      <c r="G447" s="135"/>
      <c r="H447" s="135"/>
      <c r="I447" s="135"/>
      <c r="J447" s="135"/>
      <c r="K447" s="135"/>
      <c r="L447" s="135"/>
      <c r="M447" s="135"/>
    </row>
    <row r="448" spans="1:13" s="126" customFormat="1" ht="12.75">
      <c r="B448" s="122">
        <v>83</v>
      </c>
      <c r="C448" s="123" t="s">
        <v>124</v>
      </c>
      <c r="D448" s="124">
        <f t="shared" si="59"/>
        <v>0</v>
      </c>
      <c r="E448" s="135"/>
      <c r="F448" s="125" t="s">
        <v>482</v>
      </c>
      <c r="G448" s="125" t="s">
        <v>482</v>
      </c>
      <c r="H448" s="125" t="s">
        <v>482</v>
      </c>
      <c r="I448" s="125" t="s">
        <v>482</v>
      </c>
      <c r="J448" s="125" t="s">
        <v>482</v>
      </c>
      <c r="K448" s="135"/>
      <c r="L448" s="125" t="s">
        <v>482</v>
      </c>
      <c r="M448" s="125" t="s">
        <v>482</v>
      </c>
    </row>
    <row r="449" spans="1:13" s="126" customFormat="1" ht="12.75">
      <c r="B449" s="122">
        <v>89</v>
      </c>
      <c r="C449" s="123" t="s">
        <v>540</v>
      </c>
      <c r="D449" s="124">
        <f t="shared" si="59"/>
        <v>0</v>
      </c>
      <c r="E449" s="134"/>
      <c r="F449" s="125" t="s">
        <v>482</v>
      </c>
      <c r="G449" s="143" t="s">
        <v>482</v>
      </c>
      <c r="H449" s="146" t="s">
        <v>482</v>
      </c>
      <c r="I449" s="143" t="s">
        <v>482</v>
      </c>
      <c r="J449" s="143" t="s">
        <v>482</v>
      </c>
      <c r="K449" s="143" t="s">
        <v>482</v>
      </c>
      <c r="L449" s="143" t="s">
        <v>482</v>
      </c>
    </row>
    <row r="450" spans="1:13" s="126" customFormat="1" ht="12.75">
      <c r="B450" s="122">
        <v>98</v>
      </c>
      <c r="C450" s="123" t="s">
        <v>127</v>
      </c>
      <c r="D450" s="124">
        <f t="shared" si="59"/>
        <v>0</v>
      </c>
      <c r="E450" s="135"/>
      <c r="F450" s="125" t="s">
        <v>482</v>
      </c>
      <c r="G450" s="135"/>
      <c r="H450" s="135"/>
      <c r="I450" s="135"/>
      <c r="J450" s="135"/>
      <c r="K450" s="135"/>
      <c r="L450" s="135"/>
      <c r="M450" s="135"/>
    </row>
    <row r="451" spans="1:13" s="126" customFormat="1" ht="15">
      <c r="B451" s="122">
        <v>99</v>
      </c>
      <c r="C451" s="123" t="s">
        <v>437</v>
      </c>
      <c r="D451" s="110">
        <f>SUM(E451:F451)</f>
        <v>0</v>
      </c>
      <c r="E451" s="110"/>
      <c r="F451" s="110"/>
      <c r="G451" s="127" t="s">
        <v>482</v>
      </c>
      <c r="H451" s="127" t="s">
        <v>482</v>
      </c>
      <c r="I451" s="127" t="s">
        <v>482</v>
      </c>
      <c r="J451" s="127" t="s">
        <v>482</v>
      </c>
      <c r="K451" s="127" t="s">
        <v>482</v>
      </c>
      <c r="L451" s="127" t="s">
        <v>482</v>
      </c>
      <c r="M451" s="127" t="s">
        <v>482</v>
      </c>
    </row>
    <row r="452" spans="1:13" s="130" customFormat="1" ht="15">
      <c r="A452" s="126"/>
      <c r="B452" s="136"/>
      <c r="C452" s="112" t="s">
        <v>484</v>
      </c>
      <c r="D452" s="129">
        <f t="shared" ref="D452:M452" si="60">SUM(D445:D451)</f>
        <v>0</v>
      </c>
      <c r="E452" s="129">
        <f t="shared" si="60"/>
        <v>0</v>
      </c>
      <c r="F452" s="129">
        <f t="shared" si="60"/>
        <v>0</v>
      </c>
      <c r="G452" s="129">
        <f t="shared" si="60"/>
        <v>0</v>
      </c>
      <c r="H452" s="129">
        <f t="shared" si="60"/>
        <v>0</v>
      </c>
      <c r="I452" s="129">
        <f t="shared" si="60"/>
        <v>0</v>
      </c>
      <c r="J452" s="129">
        <f t="shared" si="60"/>
        <v>0</v>
      </c>
      <c r="K452" s="129">
        <f t="shared" si="60"/>
        <v>0</v>
      </c>
      <c r="L452" s="129">
        <f t="shared" si="60"/>
        <v>0</v>
      </c>
      <c r="M452" s="129">
        <f t="shared" si="60"/>
        <v>0</v>
      </c>
    </row>
    <row r="453" spans="1:13" s="126" customFormat="1" ht="12.75">
      <c r="A453" s="130"/>
      <c r="B453" s="141"/>
      <c r="C453" s="123"/>
      <c r="D453" s="123"/>
      <c r="E453" s="123"/>
      <c r="F453" s="123"/>
      <c r="G453" s="123"/>
      <c r="H453" s="123"/>
      <c r="I453" s="123"/>
      <c r="J453" s="123"/>
      <c r="K453" s="123"/>
      <c r="L453" s="123"/>
      <c r="M453" s="123"/>
    </row>
    <row r="454" spans="1:13" s="126" customFormat="1" ht="12.75">
      <c r="B454" s="122"/>
      <c r="C454" s="123"/>
      <c r="D454" s="123"/>
      <c r="E454" s="123"/>
      <c r="F454" s="123"/>
      <c r="G454" s="123"/>
      <c r="H454" s="123"/>
      <c r="I454" s="123"/>
      <c r="J454" s="123"/>
      <c r="K454" s="123"/>
      <c r="L454" s="123"/>
      <c r="M454" s="123"/>
    </row>
    <row r="455" spans="1:13" s="126" customFormat="1" ht="12.75">
      <c r="B455" s="139" t="s">
        <v>512</v>
      </c>
      <c r="C455" s="123"/>
      <c r="D455" s="123"/>
      <c r="E455" s="123"/>
      <c r="F455" s="123"/>
      <c r="G455" s="123"/>
      <c r="H455" s="123"/>
      <c r="I455" s="133" t="s">
        <v>439</v>
      </c>
      <c r="J455" s="123"/>
      <c r="K455" s="123"/>
      <c r="L455" s="123"/>
      <c r="M455" s="123"/>
    </row>
    <row r="456" spans="1:13" s="126" customFormat="1" ht="12.75">
      <c r="B456" s="122"/>
      <c r="C456" s="123"/>
      <c r="D456" s="123"/>
      <c r="E456" s="133" t="s">
        <v>466</v>
      </c>
      <c r="F456" s="133" t="s">
        <v>467</v>
      </c>
      <c r="G456" s="133" t="s">
        <v>468</v>
      </c>
      <c r="H456" s="133" t="s">
        <v>469</v>
      </c>
      <c r="I456" s="133" t="s">
        <v>470</v>
      </c>
      <c r="J456" s="119" t="s">
        <v>471</v>
      </c>
      <c r="K456" s="133" t="s">
        <v>472</v>
      </c>
      <c r="L456" s="123"/>
      <c r="M456" s="133" t="s">
        <v>473</v>
      </c>
    </row>
    <row r="457" spans="1:13" s="126" customFormat="1" ht="12.75">
      <c r="B457" s="122"/>
      <c r="C457" s="133" t="s">
        <v>474</v>
      </c>
      <c r="D457" s="133" t="s">
        <v>475</v>
      </c>
      <c r="E457" s="133" t="s">
        <v>476</v>
      </c>
      <c r="F457" s="133" t="s">
        <v>476</v>
      </c>
      <c r="G457" s="133" t="s">
        <v>477</v>
      </c>
      <c r="H457" s="133" t="s">
        <v>477</v>
      </c>
      <c r="I457" s="133" t="s">
        <v>478</v>
      </c>
      <c r="J457" s="119" t="s">
        <v>479</v>
      </c>
      <c r="K457" s="133" t="s">
        <v>480</v>
      </c>
      <c r="L457" s="133" t="s">
        <v>452</v>
      </c>
      <c r="M457" s="133" t="s">
        <v>481</v>
      </c>
    </row>
    <row r="458" spans="1:13" s="126" customFormat="1" ht="12.75">
      <c r="B458" s="122"/>
      <c r="C458" s="123"/>
      <c r="D458" s="123"/>
      <c r="E458" s="133" t="str">
        <f>"(0)"</f>
        <v>(0)</v>
      </c>
      <c r="F458" s="133" t="str">
        <f>"(1)"</f>
        <v>(1)</v>
      </c>
      <c r="G458" s="133" t="str">
        <f>"(2)"</f>
        <v>(2)</v>
      </c>
      <c r="H458" s="133" t="str">
        <f>"(3)"</f>
        <v>(3)</v>
      </c>
      <c r="I458" s="133" t="str">
        <f>"(4)"</f>
        <v>(4)</v>
      </c>
      <c r="J458" s="133" t="str">
        <f>"(5)"</f>
        <v>(5)</v>
      </c>
      <c r="K458" s="133" t="str">
        <f>"(7)"</f>
        <v>(7)</v>
      </c>
      <c r="L458" s="133" t="str">
        <f>"(8)"</f>
        <v>(8)</v>
      </c>
      <c r="M458" s="133" t="str">
        <f>"(9)"</f>
        <v>(9)</v>
      </c>
    </row>
    <row r="459" spans="1:13" s="126" customFormat="1" ht="12.75">
      <c r="B459" s="122">
        <v>21</v>
      </c>
      <c r="C459" s="123" t="s">
        <v>175</v>
      </c>
      <c r="D459" s="124">
        <f t="shared" ref="D459:D464" si="61">SUM(E459:M459)</f>
        <v>0</v>
      </c>
      <c r="E459" s="135"/>
      <c r="F459" s="125" t="s">
        <v>482</v>
      </c>
      <c r="G459" s="135"/>
      <c r="H459" s="135"/>
      <c r="I459" s="135"/>
      <c r="J459" s="135"/>
      <c r="K459" s="135"/>
      <c r="L459" s="135"/>
      <c r="M459" s="135"/>
    </row>
    <row r="460" spans="1:13" s="126" customFormat="1" ht="12.75">
      <c r="B460" s="122">
        <v>27</v>
      </c>
      <c r="C460" s="123" t="s">
        <v>182</v>
      </c>
      <c r="D460" s="124">
        <f t="shared" si="61"/>
        <v>0</v>
      </c>
      <c r="E460" s="135"/>
      <c r="F460" s="125" t="s">
        <v>482</v>
      </c>
      <c r="G460" s="135"/>
      <c r="H460" s="135"/>
      <c r="I460" s="135"/>
      <c r="J460" s="135"/>
      <c r="K460" s="135"/>
      <c r="L460" s="135"/>
      <c r="M460" s="135"/>
    </row>
    <row r="461" spans="1:13" s="126" customFormat="1" ht="12.75">
      <c r="B461" s="122">
        <v>60</v>
      </c>
      <c r="C461" s="123" t="s">
        <v>190</v>
      </c>
      <c r="D461" s="124">
        <f t="shared" si="61"/>
        <v>0</v>
      </c>
      <c r="E461" s="135"/>
      <c r="F461" s="125" t="s">
        <v>482</v>
      </c>
      <c r="G461" s="135"/>
      <c r="H461" s="135"/>
      <c r="I461" s="135"/>
      <c r="J461" s="135"/>
      <c r="K461" s="135"/>
      <c r="L461" s="135"/>
      <c r="M461" s="135"/>
    </row>
    <row r="462" spans="1:13" s="126" customFormat="1" ht="12.75">
      <c r="B462" s="122">
        <v>83</v>
      </c>
      <c r="C462" s="123" t="s">
        <v>124</v>
      </c>
      <c r="D462" s="124">
        <f t="shared" si="61"/>
        <v>0</v>
      </c>
      <c r="E462" s="135"/>
      <c r="F462" s="125" t="s">
        <v>482</v>
      </c>
      <c r="G462" s="125" t="s">
        <v>482</v>
      </c>
      <c r="H462" s="125" t="s">
        <v>482</v>
      </c>
      <c r="I462" s="125" t="s">
        <v>482</v>
      </c>
      <c r="J462" s="125" t="s">
        <v>482</v>
      </c>
      <c r="K462" s="135"/>
      <c r="L462" s="125" t="s">
        <v>482</v>
      </c>
      <c r="M462" s="125" t="s">
        <v>482</v>
      </c>
    </row>
    <row r="463" spans="1:13" s="126" customFormat="1" ht="12.75">
      <c r="B463" s="122">
        <v>89</v>
      </c>
      <c r="C463" s="123" t="s">
        <v>540</v>
      </c>
      <c r="D463" s="124">
        <f t="shared" si="61"/>
        <v>0</v>
      </c>
      <c r="E463" s="134"/>
      <c r="F463" s="125" t="s">
        <v>482</v>
      </c>
      <c r="G463" s="143" t="s">
        <v>482</v>
      </c>
      <c r="H463" s="146" t="s">
        <v>482</v>
      </c>
      <c r="I463" s="143" t="s">
        <v>482</v>
      </c>
      <c r="J463" s="143" t="s">
        <v>482</v>
      </c>
      <c r="K463" s="143" t="s">
        <v>482</v>
      </c>
      <c r="L463" s="143" t="s">
        <v>482</v>
      </c>
    </row>
    <row r="464" spans="1:13" s="126" customFormat="1" ht="12.75">
      <c r="B464" s="122">
        <v>98</v>
      </c>
      <c r="C464" s="123" t="s">
        <v>127</v>
      </c>
      <c r="D464" s="124">
        <f t="shared" si="61"/>
        <v>0</v>
      </c>
      <c r="E464" s="135"/>
      <c r="F464" s="125" t="s">
        <v>482</v>
      </c>
      <c r="G464" s="135"/>
      <c r="H464" s="135"/>
      <c r="I464" s="135"/>
      <c r="J464" s="135"/>
      <c r="K464" s="135"/>
      <c r="L464" s="135"/>
      <c r="M464" s="135"/>
    </row>
    <row r="465" spans="1:13" s="126" customFormat="1" ht="15">
      <c r="B465" s="122">
        <v>99</v>
      </c>
      <c r="C465" s="123" t="s">
        <v>437</v>
      </c>
      <c r="D465" s="110">
        <f>SUM(E465:F465)</f>
        <v>0</v>
      </c>
      <c r="E465" s="110"/>
      <c r="F465" s="110"/>
      <c r="G465" s="127" t="s">
        <v>482</v>
      </c>
      <c r="H465" s="127" t="s">
        <v>482</v>
      </c>
      <c r="I465" s="127" t="s">
        <v>482</v>
      </c>
      <c r="J465" s="127" t="s">
        <v>482</v>
      </c>
      <c r="K465" s="127" t="s">
        <v>482</v>
      </c>
      <c r="L465" s="127" t="s">
        <v>482</v>
      </c>
      <c r="M465" s="127" t="s">
        <v>482</v>
      </c>
    </row>
    <row r="466" spans="1:13" s="130" customFormat="1" ht="15">
      <c r="A466" s="126"/>
      <c r="B466" s="136"/>
      <c r="C466" s="112" t="s">
        <v>484</v>
      </c>
      <c r="D466" s="129">
        <f t="shared" ref="D466:M466" si="62">SUM(D459:D465)</f>
        <v>0</v>
      </c>
      <c r="E466" s="129">
        <f t="shared" si="62"/>
        <v>0</v>
      </c>
      <c r="F466" s="129">
        <f t="shared" si="62"/>
        <v>0</v>
      </c>
      <c r="G466" s="129">
        <f t="shared" si="62"/>
        <v>0</v>
      </c>
      <c r="H466" s="129">
        <f t="shared" si="62"/>
        <v>0</v>
      </c>
      <c r="I466" s="129">
        <f t="shared" si="62"/>
        <v>0</v>
      </c>
      <c r="J466" s="129">
        <f t="shared" si="62"/>
        <v>0</v>
      </c>
      <c r="K466" s="129">
        <f t="shared" si="62"/>
        <v>0</v>
      </c>
      <c r="L466" s="129">
        <f t="shared" si="62"/>
        <v>0</v>
      </c>
      <c r="M466" s="129">
        <f t="shared" si="62"/>
        <v>0</v>
      </c>
    </row>
    <row r="467" spans="1:13" s="126" customFormat="1" ht="12.75">
      <c r="A467" s="130"/>
      <c r="B467" s="141"/>
      <c r="C467" s="123"/>
      <c r="D467" s="123"/>
      <c r="E467" s="123"/>
      <c r="F467" s="123"/>
      <c r="G467" s="123"/>
      <c r="H467" s="123"/>
      <c r="I467" s="123"/>
      <c r="J467" s="123"/>
      <c r="K467" s="123"/>
      <c r="L467" s="123"/>
      <c r="M467" s="123"/>
    </row>
    <row r="468" spans="1:13" s="126" customFormat="1" ht="12.75">
      <c r="B468" s="122"/>
      <c r="C468" s="123"/>
      <c r="D468" s="123"/>
      <c r="E468" s="123"/>
      <c r="F468" s="123"/>
      <c r="G468" s="123"/>
      <c r="H468" s="123"/>
      <c r="I468" s="123"/>
      <c r="J468" s="123"/>
      <c r="K468" s="123"/>
      <c r="L468" s="123"/>
      <c r="M468" s="123"/>
    </row>
    <row r="469" spans="1:13" s="126" customFormat="1" ht="12.75" hidden="1">
      <c r="B469" s="139" t="s">
        <v>512</v>
      </c>
      <c r="C469" s="123"/>
      <c r="D469" s="123"/>
      <c r="E469" s="123"/>
      <c r="F469" s="123"/>
      <c r="G469" s="123"/>
      <c r="H469" s="123"/>
      <c r="I469" s="133" t="s">
        <v>439</v>
      </c>
      <c r="J469" s="123"/>
      <c r="K469" s="123"/>
      <c r="L469" s="123"/>
      <c r="M469" s="123"/>
    </row>
    <row r="470" spans="1:13" s="126" customFormat="1" ht="12.75" hidden="1">
      <c r="B470" s="122"/>
      <c r="C470" s="123"/>
      <c r="D470" s="123"/>
      <c r="E470" s="133" t="s">
        <v>466</v>
      </c>
      <c r="F470" s="133" t="s">
        <v>467</v>
      </c>
      <c r="G470" s="133" t="s">
        <v>468</v>
      </c>
      <c r="H470" s="133" t="s">
        <v>469</v>
      </c>
      <c r="I470" s="133" t="s">
        <v>470</v>
      </c>
      <c r="J470" s="119" t="s">
        <v>471</v>
      </c>
      <c r="K470" s="133" t="s">
        <v>472</v>
      </c>
      <c r="L470" s="123"/>
      <c r="M470" s="133" t="s">
        <v>473</v>
      </c>
    </row>
    <row r="471" spans="1:13" s="126" customFormat="1" ht="12.75" hidden="1">
      <c r="B471" s="122"/>
      <c r="C471" s="133" t="s">
        <v>474</v>
      </c>
      <c r="D471" s="133" t="s">
        <v>475</v>
      </c>
      <c r="E471" s="133" t="s">
        <v>476</v>
      </c>
      <c r="F471" s="133" t="s">
        <v>476</v>
      </c>
      <c r="G471" s="133" t="s">
        <v>477</v>
      </c>
      <c r="H471" s="133" t="s">
        <v>477</v>
      </c>
      <c r="I471" s="133" t="s">
        <v>478</v>
      </c>
      <c r="J471" s="119" t="s">
        <v>479</v>
      </c>
      <c r="K471" s="133" t="s">
        <v>480</v>
      </c>
      <c r="L471" s="133" t="s">
        <v>452</v>
      </c>
      <c r="M471" s="133" t="s">
        <v>481</v>
      </c>
    </row>
    <row r="472" spans="1:13" s="126" customFormat="1" ht="12.75" hidden="1">
      <c r="B472" s="122"/>
      <c r="C472" s="123"/>
      <c r="D472" s="123"/>
      <c r="E472" s="133" t="str">
        <f>"(0)"</f>
        <v>(0)</v>
      </c>
      <c r="F472" s="133" t="str">
        <f>"(1)"</f>
        <v>(1)</v>
      </c>
      <c r="G472" s="133" t="str">
        <f>"(2)"</f>
        <v>(2)</v>
      </c>
      <c r="H472" s="133" t="str">
        <f>"(3)"</f>
        <v>(3)</v>
      </c>
      <c r="I472" s="133" t="str">
        <f>"(4)"</f>
        <v>(4)</v>
      </c>
      <c r="J472" s="133" t="str">
        <f>"(5)"</f>
        <v>(5)</v>
      </c>
      <c r="K472" s="133" t="str">
        <f>"(7)"</f>
        <v>(7)</v>
      </c>
      <c r="L472" s="133" t="str">
        <f>"(8)"</f>
        <v>(8)</v>
      </c>
      <c r="M472" s="133" t="str">
        <f>"(9)"</f>
        <v>(9)</v>
      </c>
    </row>
    <row r="473" spans="1:13" s="126" customFormat="1" ht="12.75" hidden="1">
      <c r="B473" s="122">
        <v>21</v>
      </c>
      <c r="C473" s="123" t="s">
        <v>175</v>
      </c>
      <c r="D473" s="124">
        <f>SUM(E473:M473)</f>
        <v>0</v>
      </c>
      <c r="E473" s="135"/>
      <c r="F473" s="125" t="s">
        <v>482</v>
      </c>
      <c r="G473" s="135"/>
      <c r="H473" s="135"/>
      <c r="I473" s="135"/>
      <c r="J473" s="135"/>
      <c r="K473" s="135"/>
      <c r="L473" s="135"/>
      <c r="M473" s="135"/>
    </row>
    <row r="474" spans="1:13" s="126" customFormat="1" ht="12.75" hidden="1">
      <c r="B474" s="122">
        <v>27</v>
      </c>
      <c r="C474" s="123" t="s">
        <v>182</v>
      </c>
      <c r="D474" s="124">
        <f>SUM(E474:M474)</f>
        <v>0</v>
      </c>
      <c r="E474" s="135"/>
      <c r="F474" s="125" t="s">
        <v>482</v>
      </c>
      <c r="G474" s="135"/>
      <c r="H474" s="135"/>
      <c r="I474" s="135"/>
      <c r="J474" s="135"/>
      <c r="K474" s="135"/>
      <c r="L474" s="135"/>
      <c r="M474" s="135"/>
    </row>
    <row r="475" spans="1:13" s="126" customFormat="1" ht="12.75" hidden="1">
      <c r="B475" s="122">
        <v>60</v>
      </c>
      <c r="C475" s="123" t="s">
        <v>190</v>
      </c>
      <c r="D475" s="124">
        <f>SUM(E475:M475)</f>
        <v>0</v>
      </c>
      <c r="E475" s="135"/>
      <c r="F475" s="125" t="s">
        <v>482</v>
      </c>
      <c r="G475" s="135"/>
      <c r="H475" s="135"/>
      <c r="I475" s="135"/>
      <c r="J475" s="135"/>
      <c r="K475" s="135"/>
      <c r="L475" s="135"/>
      <c r="M475" s="135"/>
    </row>
    <row r="476" spans="1:13" s="126" customFormat="1" ht="12.75" hidden="1">
      <c r="B476" s="122">
        <v>83</v>
      </c>
      <c r="C476" s="123" t="s">
        <v>124</v>
      </c>
      <c r="D476" s="124">
        <f>SUM(E476:M476)</f>
        <v>0</v>
      </c>
      <c r="E476" s="135"/>
      <c r="F476" s="125" t="s">
        <v>482</v>
      </c>
      <c r="G476" s="125" t="s">
        <v>482</v>
      </c>
      <c r="H476" s="125" t="s">
        <v>482</v>
      </c>
      <c r="I476" s="125" t="s">
        <v>482</v>
      </c>
      <c r="J476" s="125" t="s">
        <v>482</v>
      </c>
      <c r="K476" s="135"/>
      <c r="L476" s="125" t="s">
        <v>482</v>
      </c>
      <c r="M476" s="125" t="s">
        <v>482</v>
      </c>
    </row>
    <row r="477" spans="1:13" s="126" customFormat="1" ht="12.75" hidden="1">
      <c r="B477" s="122">
        <v>98</v>
      </c>
      <c r="C477" s="123" t="s">
        <v>127</v>
      </c>
      <c r="D477" s="124">
        <f>SUM(E477:M477)</f>
        <v>0</v>
      </c>
      <c r="E477" s="135"/>
      <c r="F477" s="125" t="s">
        <v>482</v>
      </c>
      <c r="G477" s="135"/>
      <c r="H477" s="135"/>
      <c r="I477" s="135"/>
      <c r="J477" s="135"/>
      <c r="K477" s="135"/>
      <c r="L477" s="135"/>
      <c r="M477" s="135"/>
    </row>
    <row r="478" spans="1:13" s="126" customFormat="1" ht="15" hidden="1">
      <c r="B478" s="122">
        <v>99</v>
      </c>
      <c r="C478" s="123" t="s">
        <v>437</v>
      </c>
      <c r="D478" s="110">
        <f>SUM(E478:F478)</f>
        <v>0</v>
      </c>
      <c r="E478" s="110"/>
      <c r="F478" s="110"/>
      <c r="G478" s="127" t="s">
        <v>482</v>
      </c>
      <c r="H478" s="127" t="s">
        <v>482</v>
      </c>
      <c r="I478" s="127" t="s">
        <v>482</v>
      </c>
      <c r="J478" s="127" t="s">
        <v>482</v>
      </c>
      <c r="K478" s="127" t="s">
        <v>482</v>
      </c>
      <c r="L478" s="127" t="s">
        <v>482</v>
      </c>
      <c r="M478" s="127" t="s">
        <v>482</v>
      </c>
    </row>
    <row r="479" spans="1:13" s="130" customFormat="1" ht="15" hidden="1">
      <c r="A479" s="126"/>
      <c r="B479" s="136"/>
      <c r="C479" s="112" t="s">
        <v>484</v>
      </c>
      <c r="D479" s="129">
        <f t="shared" ref="D479:M479" si="63">SUM(D473:D478)</f>
        <v>0</v>
      </c>
      <c r="E479" s="129">
        <f t="shared" si="63"/>
        <v>0</v>
      </c>
      <c r="F479" s="129">
        <f t="shared" si="63"/>
        <v>0</v>
      </c>
      <c r="G479" s="129">
        <f t="shared" si="63"/>
        <v>0</v>
      </c>
      <c r="H479" s="129">
        <f t="shared" si="63"/>
        <v>0</v>
      </c>
      <c r="I479" s="129">
        <f t="shared" si="63"/>
        <v>0</v>
      </c>
      <c r="J479" s="129">
        <f t="shared" si="63"/>
        <v>0</v>
      </c>
      <c r="K479" s="129">
        <f t="shared" si="63"/>
        <v>0</v>
      </c>
      <c r="L479" s="129">
        <f t="shared" si="63"/>
        <v>0</v>
      </c>
      <c r="M479" s="129">
        <f t="shared" si="63"/>
        <v>0</v>
      </c>
    </row>
    <row r="480" spans="1:13" s="130" customFormat="1" ht="12.75" hidden="1">
      <c r="A480" s="126"/>
      <c r="B480" s="136"/>
      <c r="C480" s="112"/>
      <c r="D480" s="112"/>
      <c r="E480" s="112"/>
      <c r="F480" s="112"/>
      <c r="G480" s="112"/>
      <c r="H480" s="112"/>
      <c r="I480" s="112"/>
      <c r="J480" s="112"/>
      <c r="K480" s="112"/>
      <c r="L480" s="112"/>
      <c r="M480" s="112"/>
    </row>
    <row r="481" spans="1:13" s="130" customFormat="1" ht="12.75" hidden="1">
      <c r="A481" s="126"/>
      <c r="B481" s="136"/>
      <c r="C481" s="112"/>
      <c r="D481" s="112"/>
      <c r="E481" s="112"/>
      <c r="F481" s="112"/>
      <c r="G481" s="112"/>
      <c r="H481" s="112"/>
      <c r="I481" s="112"/>
      <c r="J481" s="112"/>
      <c r="K481" s="112"/>
      <c r="L481" s="112"/>
      <c r="M481" s="112"/>
    </row>
    <row r="482" spans="1:13" s="126" customFormat="1" ht="12.75">
      <c r="B482" s="139" t="s">
        <v>513</v>
      </c>
      <c r="C482" s="123"/>
      <c r="D482" s="123"/>
      <c r="E482" s="123"/>
      <c r="F482" s="123"/>
      <c r="G482" s="123"/>
      <c r="H482" s="123"/>
      <c r="I482" s="133" t="s">
        <v>439</v>
      </c>
      <c r="J482" s="123"/>
      <c r="K482" s="123"/>
      <c r="L482" s="123"/>
      <c r="M482" s="123"/>
    </row>
    <row r="483" spans="1:13" s="126" customFormat="1" ht="12.75">
      <c r="B483" s="122"/>
      <c r="C483" s="123"/>
      <c r="D483" s="123"/>
      <c r="E483" s="133" t="s">
        <v>466</v>
      </c>
      <c r="F483" s="133" t="s">
        <v>467</v>
      </c>
      <c r="G483" s="133" t="s">
        <v>468</v>
      </c>
      <c r="H483" s="133" t="s">
        <v>469</v>
      </c>
      <c r="I483" s="133" t="s">
        <v>470</v>
      </c>
      <c r="J483" s="119" t="s">
        <v>471</v>
      </c>
      <c r="K483" s="133" t="s">
        <v>472</v>
      </c>
      <c r="L483" s="123"/>
      <c r="M483" s="133" t="s">
        <v>473</v>
      </c>
    </row>
    <row r="484" spans="1:13" s="126" customFormat="1" ht="12.75">
      <c r="B484" s="122"/>
      <c r="C484" s="133" t="s">
        <v>474</v>
      </c>
      <c r="D484" s="133" t="s">
        <v>475</v>
      </c>
      <c r="E484" s="133" t="s">
        <v>476</v>
      </c>
      <c r="F484" s="133" t="s">
        <v>476</v>
      </c>
      <c r="G484" s="133" t="s">
        <v>477</v>
      </c>
      <c r="H484" s="133" t="s">
        <v>477</v>
      </c>
      <c r="I484" s="133" t="s">
        <v>478</v>
      </c>
      <c r="J484" s="119" t="s">
        <v>479</v>
      </c>
      <c r="K484" s="133" t="s">
        <v>480</v>
      </c>
      <c r="L484" s="133" t="s">
        <v>452</v>
      </c>
      <c r="M484" s="133" t="s">
        <v>481</v>
      </c>
    </row>
    <row r="485" spans="1:13" s="126" customFormat="1" ht="12.75">
      <c r="B485" s="122"/>
      <c r="C485" s="123"/>
      <c r="D485" s="123"/>
      <c r="E485" s="133" t="str">
        <f>"(0)"</f>
        <v>(0)</v>
      </c>
      <c r="F485" s="133" t="str">
        <f>"(1)"</f>
        <v>(1)</v>
      </c>
      <c r="G485" s="133" t="str">
        <f>"(2)"</f>
        <v>(2)</v>
      </c>
      <c r="H485" s="133" t="str">
        <f>"(3)"</f>
        <v>(3)</v>
      </c>
      <c r="I485" s="133" t="str">
        <f>"(4)"</f>
        <v>(4)</v>
      </c>
      <c r="J485" s="133" t="str">
        <f>"(5)"</f>
        <v>(5)</v>
      </c>
      <c r="K485" s="133" t="str">
        <f>"(7)"</f>
        <v>(7)</v>
      </c>
      <c r="L485" s="133" t="str">
        <f>"(8)"</f>
        <v>(8)</v>
      </c>
      <c r="M485" s="133" t="str">
        <f>"(9)"</f>
        <v>(9)</v>
      </c>
    </row>
    <row r="486" spans="1:13" s="126" customFormat="1" ht="12.75">
      <c r="B486" s="122">
        <v>21</v>
      </c>
      <c r="C486" s="123" t="s">
        <v>175</v>
      </c>
      <c r="D486" s="124">
        <f t="shared" ref="D486:D491" si="64">SUM(E486:M486)</f>
        <v>0</v>
      </c>
      <c r="E486" s="135"/>
      <c r="F486" s="125" t="s">
        <v>482</v>
      </c>
      <c r="G486" s="135"/>
      <c r="H486" s="135"/>
      <c r="I486" s="135"/>
      <c r="J486" s="135"/>
      <c r="K486" s="135"/>
      <c r="L486" s="135"/>
      <c r="M486" s="135"/>
    </row>
    <row r="487" spans="1:13" s="126" customFormat="1" ht="12.75">
      <c r="B487" s="122">
        <v>27</v>
      </c>
      <c r="C487" s="123" t="s">
        <v>182</v>
      </c>
      <c r="D487" s="124">
        <f t="shared" si="64"/>
        <v>0</v>
      </c>
      <c r="E487" s="135"/>
      <c r="F487" s="125" t="s">
        <v>482</v>
      </c>
      <c r="G487" s="135"/>
      <c r="H487" s="135"/>
      <c r="I487" s="135"/>
      <c r="J487" s="135"/>
      <c r="K487" s="135"/>
      <c r="L487" s="135"/>
      <c r="M487" s="135"/>
    </row>
    <row r="488" spans="1:13" s="126" customFormat="1" ht="12.75">
      <c r="B488" s="122">
        <v>60</v>
      </c>
      <c r="C488" s="123" t="s">
        <v>190</v>
      </c>
      <c r="D488" s="124">
        <f t="shared" si="64"/>
        <v>0</v>
      </c>
      <c r="E488" s="135"/>
      <c r="F488" s="125" t="s">
        <v>482</v>
      </c>
      <c r="G488" s="135"/>
      <c r="H488" s="135"/>
      <c r="I488" s="135"/>
      <c r="J488" s="135"/>
      <c r="K488" s="135"/>
      <c r="L488" s="135"/>
      <c r="M488" s="135"/>
    </row>
    <row r="489" spans="1:13" s="126" customFormat="1" ht="12.75">
      <c r="B489" s="122">
        <v>83</v>
      </c>
      <c r="C489" s="123" t="s">
        <v>124</v>
      </c>
      <c r="D489" s="124">
        <f t="shared" si="64"/>
        <v>0</v>
      </c>
      <c r="E489" s="135"/>
      <c r="F489" s="125" t="s">
        <v>482</v>
      </c>
      <c r="G489" s="125" t="s">
        <v>482</v>
      </c>
      <c r="H489" s="125" t="s">
        <v>482</v>
      </c>
      <c r="I489" s="125" t="s">
        <v>482</v>
      </c>
      <c r="J489" s="125" t="s">
        <v>482</v>
      </c>
      <c r="K489" s="135"/>
      <c r="L489" s="125" t="s">
        <v>482</v>
      </c>
      <c r="M489" s="125" t="s">
        <v>482</v>
      </c>
    </row>
    <row r="490" spans="1:13" s="126" customFormat="1" ht="12.75">
      <c r="B490" s="122">
        <v>89</v>
      </c>
      <c r="C490" s="123" t="s">
        <v>540</v>
      </c>
      <c r="D490" s="124">
        <f t="shared" si="64"/>
        <v>0</v>
      </c>
      <c r="E490" s="134"/>
      <c r="F490" s="125" t="s">
        <v>482</v>
      </c>
      <c r="G490" s="143" t="s">
        <v>482</v>
      </c>
      <c r="H490" s="146" t="s">
        <v>482</v>
      </c>
      <c r="I490" s="143" t="s">
        <v>482</v>
      </c>
      <c r="J490" s="143" t="s">
        <v>482</v>
      </c>
      <c r="K490" s="143" t="s">
        <v>482</v>
      </c>
      <c r="L490" s="143" t="s">
        <v>482</v>
      </c>
    </row>
    <row r="491" spans="1:13" s="126" customFormat="1" ht="12.75">
      <c r="B491" s="122">
        <v>98</v>
      </c>
      <c r="C491" s="123" t="s">
        <v>127</v>
      </c>
      <c r="D491" s="124">
        <f t="shared" si="64"/>
        <v>0</v>
      </c>
      <c r="E491" s="135"/>
      <c r="F491" s="125" t="s">
        <v>482</v>
      </c>
      <c r="G491" s="135"/>
      <c r="H491" s="135"/>
      <c r="I491" s="135"/>
      <c r="J491" s="135"/>
      <c r="K491" s="135"/>
      <c r="L491" s="135"/>
      <c r="M491" s="135"/>
    </row>
    <row r="492" spans="1:13" s="126" customFormat="1" ht="15">
      <c r="B492" s="122">
        <v>99</v>
      </c>
      <c r="C492" s="123" t="s">
        <v>437</v>
      </c>
      <c r="D492" s="110">
        <f>SUM(E492:F492)</f>
        <v>0</v>
      </c>
      <c r="E492" s="110"/>
      <c r="F492" s="110"/>
      <c r="G492" s="127" t="s">
        <v>482</v>
      </c>
      <c r="H492" s="127" t="s">
        <v>482</v>
      </c>
      <c r="I492" s="127" t="s">
        <v>482</v>
      </c>
      <c r="J492" s="127" t="s">
        <v>482</v>
      </c>
      <c r="K492" s="127" t="s">
        <v>482</v>
      </c>
      <c r="L492" s="127" t="s">
        <v>482</v>
      </c>
      <c r="M492" s="127" t="s">
        <v>482</v>
      </c>
    </row>
    <row r="493" spans="1:13" s="130" customFormat="1" ht="15">
      <c r="A493" s="126"/>
      <c r="B493" s="136"/>
      <c r="C493" s="112" t="s">
        <v>484</v>
      </c>
      <c r="D493" s="129">
        <f t="shared" ref="D493:M493" si="65">SUM(D486:D492)</f>
        <v>0</v>
      </c>
      <c r="E493" s="129">
        <f t="shared" si="65"/>
        <v>0</v>
      </c>
      <c r="F493" s="129">
        <f t="shared" si="65"/>
        <v>0</v>
      </c>
      <c r="G493" s="129">
        <f t="shared" si="65"/>
        <v>0</v>
      </c>
      <c r="H493" s="129">
        <f t="shared" si="65"/>
        <v>0</v>
      </c>
      <c r="I493" s="129">
        <f t="shared" si="65"/>
        <v>0</v>
      </c>
      <c r="J493" s="129">
        <f t="shared" si="65"/>
        <v>0</v>
      </c>
      <c r="K493" s="129">
        <f t="shared" si="65"/>
        <v>0</v>
      </c>
      <c r="L493" s="129">
        <f t="shared" si="65"/>
        <v>0</v>
      </c>
      <c r="M493" s="129">
        <f t="shared" si="65"/>
        <v>0</v>
      </c>
    </row>
    <row r="494" spans="1:13" s="126" customFormat="1" ht="12.75">
      <c r="A494" s="130"/>
      <c r="B494" s="141"/>
      <c r="C494" s="123"/>
      <c r="D494" s="123"/>
      <c r="E494" s="123"/>
      <c r="F494" s="123"/>
      <c r="G494" s="123"/>
      <c r="H494" s="123"/>
      <c r="I494" s="123"/>
      <c r="J494" s="123"/>
      <c r="K494" s="123"/>
      <c r="L494" s="123"/>
      <c r="M494" s="123"/>
    </row>
    <row r="495" spans="1:13" s="126" customFormat="1" ht="12.75">
      <c r="B495" s="141"/>
      <c r="C495" s="123"/>
      <c r="D495" s="123"/>
      <c r="E495" s="123"/>
      <c r="F495" s="123"/>
      <c r="G495" s="123"/>
      <c r="H495" s="123"/>
      <c r="I495" s="123"/>
      <c r="J495" s="123"/>
      <c r="K495" s="123"/>
      <c r="L495" s="123"/>
      <c r="M495" s="123"/>
    </row>
    <row r="496" spans="1:13" s="126" customFormat="1" ht="12.75">
      <c r="B496" s="139" t="s">
        <v>514</v>
      </c>
      <c r="C496" s="123"/>
      <c r="D496" s="123"/>
      <c r="E496" s="123"/>
      <c r="F496" s="123"/>
      <c r="G496" s="123"/>
      <c r="H496" s="123"/>
      <c r="I496" s="133" t="s">
        <v>439</v>
      </c>
      <c r="J496" s="123"/>
      <c r="K496" s="123"/>
      <c r="L496" s="123"/>
      <c r="M496" s="123"/>
    </row>
    <row r="497" spans="1:13" s="126" customFormat="1" ht="12.75">
      <c r="B497" s="122"/>
      <c r="C497" s="123"/>
      <c r="D497" s="123"/>
      <c r="E497" s="133" t="s">
        <v>466</v>
      </c>
      <c r="F497" s="133" t="s">
        <v>467</v>
      </c>
      <c r="G497" s="133" t="s">
        <v>468</v>
      </c>
      <c r="H497" s="133" t="s">
        <v>469</v>
      </c>
      <c r="I497" s="133" t="s">
        <v>470</v>
      </c>
      <c r="J497" s="119" t="s">
        <v>471</v>
      </c>
      <c r="K497" s="133" t="s">
        <v>472</v>
      </c>
      <c r="L497" s="123"/>
      <c r="M497" s="133" t="s">
        <v>473</v>
      </c>
    </row>
    <row r="498" spans="1:13" s="126" customFormat="1" ht="12.75">
      <c r="B498" s="122"/>
      <c r="C498" s="133" t="s">
        <v>474</v>
      </c>
      <c r="D498" s="133" t="s">
        <v>475</v>
      </c>
      <c r="E498" s="133" t="s">
        <v>476</v>
      </c>
      <c r="F498" s="133" t="s">
        <v>476</v>
      </c>
      <c r="G498" s="133" t="s">
        <v>477</v>
      </c>
      <c r="H498" s="133" t="s">
        <v>477</v>
      </c>
      <c r="I498" s="133" t="s">
        <v>478</v>
      </c>
      <c r="J498" s="119" t="s">
        <v>479</v>
      </c>
      <c r="K498" s="133" t="s">
        <v>480</v>
      </c>
      <c r="L498" s="133" t="s">
        <v>452</v>
      </c>
      <c r="M498" s="133" t="s">
        <v>481</v>
      </c>
    </row>
    <row r="499" spans="1:13" s="126" customFormat="1" ht="12.75">
      <c r="B499" s="122"/>
      <c r="C499" s="123"/>
      <c r="D499" s="123"/>
      <c r="E499" s="133" t="str">
        <f>"(0)"</f>
        <v>(0)</v>
      </c>
      <c r="F499" s="133" t="str">
        <f>"(1)"</f>
        <v>(1)</v>
      </c>
      <c r="G499" s="133" t="str">
        <f>"(2)"</f>
        <v>(2)</v>
      </c>
      <c r="H499" s="133" t="str">
        <f>"(3)"</f>
        <v>(3)</v>
      </c>
      <c r="I499" s="133" t="str">
        <f>"(4)"</f>
        <v>(4)</v>
      </c>
      <c r="J499" s="133" t="str">
        <f>"(5)"</f>
        <v>(5)</v>
      </c>
      <c r="K499" s="133" t="str">
        <f>"(7)"</f>
        <v>(7)</v>
      </c>
      <c r="L499" s="133" t="str">
        <f>"(8)"</f>
        <v>(8)</v>
      </c>
      <c r="M499" s="133" t="str">
        <f>"(9)"</f>
        <v>(9)</v>
      </c>
    </row>
    <row r="500" spans="1:13" s="126" customFormat="1" ht="12.75">
      <c r="B500" s="122">
        <v>21</v>
      </c>
      <c r="C500" s="123" t="s">
        <v>175</v>
      </c>
      <c r="D500" s="124">
        <f t="shared" ref="D500:D505" si="66">SUM(E500:M500)</f>
        <v>0</v>
      </c>
      <c r="E500" s="135"/>
      <c r="F500" s="125" t="s">
        <v>482</v>
      </c>
      <c r="G500" s="135"/>
      <c r="H500" s="135"/>
      <c r="I500" s="135"/>
      <c r="J500" s="135"/>
      <c r="K500" s="135"/>
      <c r="L500" s="135"/>
      <c r="M500" s="135"/>
    </row>
    <row r="501" spans="1:13" s="126" customFormat="1" ht="12.75">
      <c r="B501" s="122">
        <v>27</v>
      </c>
      <c r="C501" s="123" t="s">
        <v>182</v>
      </c>
      <c r="D501" s="124">
        <f t="shared" si="66"/>
        <v>0</v>
      </c>
      <c r="E501" s="135"/>
      <c r="F501" s="125" t="s">
        <v>482</v>
      </c>
      <c r="G501" s="135"/>
      <c r="H501" s="135"/>
      <c r="I501" s="135"/>
      <c r="J501" s="135"/>
      <c r="K501" s="135"/>
      <c r="L501" s="135"/>
      <c r="M501" s="135"/>
    </row>
    <row r="502" spans="1:13" s="126" customFormat="1" ht="12.75">
      <c r="B502" s="122">
        <v>60</v>
      </c>
      <c r="C502" s="123" t="s">
        <v>190</v>
      </c>
      <c r="D502" s="124">
        <f t="shared" si="66"/>
        <v>0</v>
      </c>
      <c r="E502" s="135"/>
      <c r="F502" s="125" t="s">
        <v>482</v>
      </c>
      <c r="G502" s="135"/>
      <c r="H502" s="135"/>
      <c r="I502" s="135"/>
      <c r="J502" s="135"/>
      <c r="K502" s="135"/>
      <c r="L502" s="135"/>
      <c r="M502" s="135"/>
    </row>
    <row r="503" spans="1:13" s="126" customFormat="1" ht="12.75">
      <c r="B503" s="122">
        <v>83</v>
      </c>
      <c r="C503" s="123" t="s">
        <v>124</v>
      </c>
      <c r="D503" s="124">
        <f t="shared" si="66"/>
        <v>0</v>
      </c>
      <c r="E503" s="135"/>
      <c r="F503" s="125" t="s">
        <v>482</v>
      </c>
      <c r="G503" s="125" t="s">
        <v>482</v>
      </c>
      <c r="H503" s="125" t="s">
        <v>482</v>
      </c>
      <c r="I503" s="125" t="s">
        <v>482</v>
      </c>
      <c r="J503" s="125" t="s">
        <v>482</v>
      </c>
      <c r="K503" s="135"/>
      <c r="L503" s="125" t="s">
        <v>482</v>
      </c>
      <c r="M503" s="125" t="s">
        <v>482</v>
      </c>
    </row>
    <row r="504" spans="1:13" s="126" customFormat="1" ht="12.75">
      <c r="B504" s="122">
        <v>89</v>
      </c>
      <c r="C504" s="123" t="s">
        <v>540</v>
      </c>
      <c r="D504" s="124">
        <f t="shared" si="66"/>
        <v>0</v>
      </c>
      <c r="E504" s="134"/>
      <c r="F504" s="125" t="s">
        <v>482</v>
      </c>
      <c r="G504" s="143" t="s">
        <v>482</v>
      </c>
      <c r="H504" s="146" t="s">
        <v>482</v>
      </c>
      <c r="I504" s="143" t="s">
        <v>482</v>
      </c>
      <c r="J504" s="143" t="s">
        <v>482</v>
      </c>
      <c r="K504" s="143" t="s">
        <v>482</v>
      </c>
      <c r="L504" s="143" t="s">
        <v>482</v>
      </c>
    </row>
    <row r="505" spans="1:13" s="126" customFormat="1" ht="12.75">
      <c r="B505" s="122">
        <v>98</v>
      </c>
      <c r="C505" s="123" t="s">
        <v>127</v>
      </c>
      <c r="D505" s="124">
        <f t="shared" si="66"/>
        <v>0</v>
      </c>
      <c r="E505" s="135"/>
      <c r="F505" s="125" t="s">
        <v>482</v>
      </c>
      <c r="G505" s="135"/>
      <c r="H505" s="135"/>
      <c r="I505" s="135"/>
      <c r="J505" s="135"/>
      <c r="K505" s="135"/>
      <c r="L505" s="135"/>
      <c r="M505" s="135"/>
    </row>
    <row r="506" spans="1:13" s="126" customFormat="1" ht="15">
      <c r="B506" s="122">
        <v>99</v>
      </c>
      <c r="C506" s="123" t="s">
        <v>437</v>
      </c>
      <c r="D506" s="110">
        <f>SUM(E506:F506)</f>
        <v>0</v>
      </c>
      <c r="E506" s="110"/>
      <c r="F506" s="110"/>
      <c r="G506" s="127" t="s">
        <v>482</v>
      </c>
      <c r="H506" s="127" t="s">
        <v>482</v>
      </c>
      <c r="I506" s="127" t="s">
        <v>482</v>
      </c>
      <c r="J506" s="127" t="s">
        <v>482</v>
      </c>
      <c r="K506" s="127" t="s">
        <v>482</v>
      </c>
      <c r="L506" s="127" t="s">
        <v>482</v>
      </c>
      <c r="M506" s="127" t="s">
        <v>482</v>
      </c>
    </row>
    <row r="507" spans="1:13" s="130" customFormat="1" ht="15">
      <c r="A507" s="126"/>
      <c r="B507" s="136"/>
      <c r="C507" s="112" t="s">
        <v>484</v>
      </c>
      <c r="D507" s="129">
        <f t="shared" ref="D507:M507" si="67">SUM(D500:D506)</f>
        <v>0</v>
      </c>
      <c r="E507" s="129">
        <f t="shared" si="67"/>
        <v>0</v>
      </c>
      <c r="F507" s="129">
        <f t="shared" si="67"/>
        <v>0</v>
      </c>
      <c r="G507" s="129">
        <f t="shared" si="67"/>
        <v>0</v>
      </c>
      <c r="H507" s="129">
        <f t="shared" si="67"/>
        <v>0</v>
      </c>
      <c r="I507" s="129">
        <f t="shared" si="67"/>
        <v>0</v>
      </c>
      <c r="J507" s="129">
        <f t="shared" si="67"/>
        <v>0</v>
      </c>
      <c r="K507" s="129">
        <f t="shared" si="67"/>
        <v>0</v>
      </c>
      <c r="L507" s="129">
        <f t="shared" si="67"/>
        <v>0</v>
      </c>
      <c r="M507" s="129">
        <f t="shared" si="67"/>
        <v>0</v>
      </c>
    </row>
    <row r="508" spans="1:13" s="126" customFormat="1" ht="12.75">
      <c r="A508" s="130"/>
      <c r="B508" s="141"/>
      <c r="C508" s="123"/>
      <c r="D508" s="123"/>
      <c r="E508" s="123"/>
      <c r="F508" s="123"/>
      <c r="G508" s="123"/>
      <c r="H508" s="123"/>
      <c r="I508" s="123"/>
      <c r="J508" s="123"/>
      <c r="K508" s="123"/>
      <c r="L508" s="123"/>
      <c r="M508" s="123"/>
    </row>
    <row r="509" spans="1:13" s="126" customFormat="1" ht="12.75">
      <c r="B509" s="141"/>
      <c r="C509" s="123"/>
      <c r="D509" s="123"/>
      <c r="E509" s="123"/>
      <c r="F509" s="123"/>
      <c r="G509" s="123"/>
      <c r="H509" s="123"/>
      <c r="I509" s="123"/>
      <c r="J509" s="123"/>
      <c r="K509" s="123"/>
      <c r="L509" s="123"/>
      <c r="M509" s="123"/>
    </row>
    <row r="510" spans="1:13" s="126" customFormat="1" ht="12.75">
      <c r="B510" s="139" t="s">
        <v>565</v>
      </c>
      <c r="C510" s="123"/>
      <c r="D510" s="123"/>
      <c r="E510" s="123"/>
      <c r="F510" s="123"/>
      <c r="G510" s="123"/>
      <c r="H510" s="123"/>
      <c r="I510" s="133" t="s">
        <v>439</v>
      </c>
      <c r="J510" s="123"/>
      <c r="K510" s="123"/>
      <c r="L510" s="123"/>
      <c r="M510" s="123"/>
    </row>
    <row r="511" spans="1:13" s="126" customFormat="1" ht="12.75">
      <c r="B511" s="122"/>
      <c r="C511" s="123"/>
      <c r="D511" s="123"/>
      <c r="E511" s="133" t="s">
        <v>466</v>
      </c>
      <c r="F511" s="133" t="s">
        <v>467</v>
      </c>
      <c r="G511" s="133" t="s">
        <v>468</v>
      </c>
      <c r="H511" s="133" t="s">
        <v>469</v>
      </c>
      <c r="I511" s="133" t="s">
        <v>470</v>
      </c>
      <c r="J511" s="119" t="s">
        <v>471</v>
      </c>
      <c r="K511" s="133" t="s">
        <v>472</v>
      </c>
      <c r="L511" s="123"/>
      <c r="M511" s="133" t="s">
        <v>473</v>
      </c>
    </row>
    <row r="512" spans="1:13" s="126" customFormat="1" ht="12.75">
      <c r="B512" s="122"/>
      <c r="C512" s="133" t="s">
        <v>474</v>
      </c>
      <c r="D512" s="133" t="s">
        <v>475</v>
      </c>
      <c r="E512" s="133" t="s">
        <v>476</v>
      </c>
      <c r="F512" s="133" t="s">
        <v>476</v>
      </c>
      <c r="G512" s="133" t="s">
        <v>477</v>
      </c>
      <c r="H512" s="133" t="s">
        <v>477</v>
      </c>
      <c r="I512" s="133" t="s">
        <v>478</v>
      </c>
      <c r="J512" s="119" t="s">
        <v>479</v>
      </c>
      <c r="K512" s="133" t="s">
        <v>480</v>
      </c>
      <c r="L512" s="133" t="s">
        <v>452</v>
      </c>
      <c r="M512" s="133" t="s">
        <v>481</v>
      </c>
    </row>
    <row r="513" spans="1:13" s="126" customFormat="1" ht="12.75">
      <c r="B513" s="122"/>
      <c r="C513" s="123"/>
      <c r="D513" s="123"/>
      <c r="E513" s="133" t="str">
        <f>"(0)"</f>
        <v>(0)</v>
      </c>
      <c r="F513" s="133" t="str">
        <f>"(1)"</f>
        <v>(1)</v>
      </c>
      <c r="G513" s="133" t="str">
        <f>"(2)"</f>
        <v>(2)</v>
      </c>
      <c r="H513" s="133" t="str">
        <f>"(3)"</f>
        <v>(3)</v>
      </c>
      <c r="I513" s="133" t="str">
        <f>"(4)"</f>
        <v>(4)</v>
      </c>
      <c r="J513" s="133" t="str">
        <f>"(5)"</f>
        <v>(5)</v>
      </c>
      <c r="K513" s="133" t="str">
        <f>"(7)"</f>
        <v>(7)</v>
      </c>
      <c r="L513" s="133" t="str">
        <f>"(8)"</f>
        <v>(8)</v>
      </c>
      <c r="M513" s="133" t="str">
        <f>"(9)"</f>
        <v>(9)</v>
      </c>
    </row>
    <row r="514" spans="1:13" s="126" customFormat="1" ht="12.75">
      <c r="B514" s="122">
        <v>21</v>
      </c>
      <c r="C514" s="123" t="s">
        <v>175</v>
      </c>
      <c r="D514" s="124">
        <f t="shared" ref="D514:D519" si="68">SUM(E514:M514)</f>
        <v>0</v>
      </c>
      <c r="E514" s="135"/>
      <c r="F514" s="125" t="s">
        <v>482</v>
      </c>
      <c r="G514" s="135"/>
      <c r="H514" s="135"/>
      <c r="I514" s="135"/>
      <c r="J514" s="135"/>
      <c r="K514" s="135"/>
      <c r="L514" s="135"/>
      <c r="M514" s="135"/>
    </row>
    <row r="515" spans="1:13" s="126" customFormat="1" ht="12.75">
      <c r="B515" s="122">
        <v>27</v>
      </c>
      <c r="C515" s="123" t="s">
        <v>182</v>
      </c>
      <c r="D515" s="124">
        <f t="shared" si="68"/>
        <v>0</v>
      </c>
      <c r="E515" s="135"/>
      <c r="F515" s="125" t="s">
        <v>482</v>
      </c>
      <c r="G515" s="135"/>
      <c r="H515" s="135"/>
      <c r="I515" s="135"/>
      <c r="J515" s="135"/>
      <c r="K515" s="135"/>
      <c r="L515" s="135"/>
      <c r="M515" s="135"/>
    </row>
    <row r="516" spans="1:13" s="126" customFormat="1" ht="12.75">
      <c r="B516" s="122">
        <v>60</v>
      </c>
      <c r="C516" s="123" t="s">
        <v>190</v>
      </c>
      <c r="D516" s="124">
        <f t="shared" si="68"/>
        <v>0</v>
      </c>
      <c r="E516" s="135"/>
      <c r="F516" s="125" t="s">
        <v>482</v>
      </c>
      <c r="G516" s="135"/>
      <c r="H516" s="135"/>
      <c r="I516" s="135"/>
      <c r="J516" s="135"/>
      <c r="K516" s="135"/>
      <c r="L516" s="135"/>
      <c r="M516" s="135"/>
    </row>
    <row r="517" spans="1:13" s="126" customFormat="1" ht="12.75">
      <c r="B517" s="122">
        <v>83</v>
      </c>
      <c r="C517" s="123" t="s">
        <v>124</v>
      </c>
      <c r="D517" s="124">
        <f t="shared" si="68"/>
        <v>0</v>
      </c>
      <c r="E517" s="135"/>
      <c r="F517" s="125" t="s">
        <v>482</v>
      </c>
      <c r="G517" s="125" t="s">
        <v>482</v>
      </c>
      <c r="H517" s="125" t="s">
        <v>482</v>
      </c>
      <c r="I517" s="125" t="s">
        <v>482</v>
      </c>
      <c r="J517" s="125" t="s">
        <v>482</v>
      </c>
      <c r="K517" s="135"/>
      <c r="L517" s="125" t="s">
        <v>482</v>
      </c>
      <c r="M517" s="125" t="s">
        <v>482</v>
      </c>
    </row>
    <row r="518" spans="1:13" s="126" customFormat="1" ht="12.75">
      <c r="B518" s="122">
        <v>89</v>
      </c>
      <c r="C518" s="123" t="s">
        <v>540</v>
      </c>
      <c r="D518" s="124">
        <f t="shared" si="68"/>
        <v>0</v>
      </c>
      <c r="E518" s="134"/>
      <c r="F518" s="125" t="s">
        <v>482</v>
      </c>
      <c r="G518" s="143" t="s">
        <v>482</v>
      </c>
      <c r="H518" s="146" t="s">
        <v>482</v>
      </c>
      <c r="I518" s="143" t="s">
        <v>482</v>
      </c>
      <c r="J518" s="143" t="s">
        <v>482</v>
      </c>
      <c r="K518" s="143" t="s">
        <v>482</v>
      </c>
      <c r="L518" s="143" t="s">
        <v>482</v>
      </c>
    </row>
    <row r="519" spans="1:13" s="126" customFormat="1" ht="12.75">
      <c r="B519" s="122">
        <v>98</v>
      </c>
      <c r="C519" s="123" t="s">
        <v>127</v>
      </c>
      <c r="D519" s="124">
        <f t="shared" si="68"/>
        <v>0</v>
      </c>
      <c r="E519" s="135"/>
      <c r="F519" s="125" t="s">
        <v>482</v>
      </c>
      <c r="G519" s="135"/>
      <c r="H519" s="135"/>
      <c r="I519" s="135"/>
      <c r="J519" s="135"/>
      <c r="K519" s="135"/>
      <c r="L519" s="135"/>
      <c r="M519" s="135"/>
    </row>
    <row r="520" spans="1:13" s="126" customFormat="1" ht="15">
      <c r="B520" s="122">
        <v>99</v>
      </c>
      <c r="C520" s="123" t="s">
        <v>437</v>
      </c>
      <c r="D520" s="110">
        <f>SUM(E520:F520)</f>
        <v>0</v>
      </c>
      <c r="E520" s="110"/>
      <c r="F520" s="110"/>
      <c r="G520" s="127" t="s">
        <v>482</v>
      </c>
      <c r="H520" s="127" t="s">
        <v>482</v>
      </c>
      <c r="I520" s="127" t="s">
        <v>482</v>
      </c>
      <c r="J520" s="127" t="s">
        <v>482</v>
      </c>
      <c r="K520" s="127" t="s">
        <v>482</v>
      </c>
      <c r="L520" s="127" t="s">
        <v>482</v>
      </c>
      <c r="M520" s="127" t="s">
        <v>482</v>
      </c>
    </row>
    <row r="521" spans="1:13" s="130" customFormat="1" ht="15">
      <c r="A521" s="126"/>
      <c r="B521" s="136"/>
      <c r="C521" s="112" t="s">
        <v>484</v>
      </c>
      <c r="D521" s="129">
        <f t="shared" ref="D521:M521" si="69">SUM(D514:D520)</f>
        <v>0</v>
      </c>
      <c r="E521" s="129">
        <f t="shared" si="69"/>
        <v>0</v>
      </c>
      <c r="F521" s="129">
        <f t="shared" si="69"/>
        <v>0</v>
      </c>
      <c r="G521" s="129">
        <f t="shared" si="69"/>
        <v>0</v>
      </c>
      <c r="H521" s="129">
        <f t="shared" si="69"/>
        <v>0</v>
      </c>
      <c r="I521" s="129">
        <f t="shared" si="69"/>
        <v>0</v>
      </c>
      <c r="J521" s="129">
        <f t="shared" si="69"/>
        <v>0</v>
      </c>
      <c r="K521" s="129">
        <f t="shared" si="69"/>
        <v>0</v>
      </c>
      <c r="L521" s="129">
        <f t="shared" si="69"/>
        <v>0</v>
      </c>
      <c r="M521" s="129">
        <f t="shared" si="69"/>
        <v>0</v>
      </c>
    </row>
    <row r="522" spans="1:13" s="126" customFormat="1" ht="12.75">
      <c r="A522" s="130"/>
      <c r="B522" s="122"/>
      <c r="C522" s="123"/>
      <c r="D522" s="123"/>
      <c r="E522" s="123"/>
      <c r="F522" s="123"/>
      <c r="G522" s="123"/>
      <c r="H522" s="123"/>
      <c r="I522" s="123"/>
      <c r="J522" s="123"/>
      <c r="K522" s="123"/>
      <c r="L522" s="123"/>
      <c r="M522" s="123"/>
    </row>
    <row r="523" spans="1:13" s="126" customFormat="1" ht="12.75">
      <c r="B523" s="122"/>
      <c r="C523" s="123"/>
      <c r="D523" s="123"/>
      <c r="E523" s="123"/>
      <c r="F523" s="123"/>
      <c r="G523" s="123"/>
      <c r="H523" s="123"/>
      <c r="I523" s="123"/>
      <c r="J523" s="123"/>
      <c r="K523" s="123"/>
      <c r="L523" s="123"/>
      <c r="M523" s="123"/>
    </row>
    <row r="524" spans="1:13" s="126" customFormat="1" ht="12.75">
      <c r="B524" s="139" t="s">
        <v>566</v>
      </c>
      <c r="C524" s="123"/>
      <c r="D524" s="123"/>
      <c r="E524" s="123"/>
      <c r="F524" s="123"/>
      <c r="G524" s="123"/>
      <c r="H524" s="123"/>
      <c r="I524" s="133" t="s">
        <v>439</v>
      </c>
      <c r="J524" s="123"/>
      <c r="K524" s="123"/>
      <c r="L524" s="123"/>
      <c r="M524" s="123"/>
    </row>
    <row r="525" spans="1:13" s="126" customFormat="1" ht="12.75">
      <c r="B525" s="122"/>
      <c r="C525" s="123"/>
      <c r="D525" s="123"/>
      <c r="E525" s="133" t="s">
        <v>466</v>
      </c>
      <c r="F525" s="133" t="s">
        <v>467</v>
      </c>
      <c r="G525" s="133" t="s">
        <v>468</v>
      </c>
      <c r="H525" s="133" t="s">
        <v>469</v>
      </c>
      <c r="I525" s="133" t="s">
        <v>470</v>
      </c>
      <c r="J525" s="119" t="s">
        <v>471</v>
      </c>
      <c r="K525" s="133" t="s">
        <v>472</v>
      </c>
      <c r="L525" s="123"/>
      <c r="M525" s="133" t="s">
        <v>473</v>
      </c>
    </row>
    <row r="526" spans="1:13" s="126" customFormat="1" ht="12.75">
      <c r="B526" s="122"/>
      <c r="C526" s="133" t="s">
        <v>474</v>
      </c>
      <c r="D526" s="133" t="s">
        <v>475</v>
      </c>
      <c r="E526" s="133" t="s">
        <v>476</v>
      </c>
      <c r="F526" s="133" t="s">
        <v>476</v>
      </c>
      <c r="G526" s="133" t="s">
        <v>477</v>
      </c>
      <c r="H526" s="133" t="s">
        <v>477</v>
      </c>
      <c r="I526" s="133" t="s">
        <v>478</v>
      </c>
      <c r="J526" s="119" t="s">
        <v>479</v>
      </c>
      <c r="K526" s="133" t="s">
        <v>480</v>
      </c>
      <c r="L526" s="133" t="s">
        <v>452</v>
      </c>
      <c r="M526" s="133" t="s">
        <v>481</v>
      </c>
    </row>
    <row r="527" spans="1:13" s="126" customFormat="1" ht="12.75">
      <c r="B527" s="122"/>
      <c r="C527" s="123"/>
      <c r="D527" s="123"/>
      <c r="E527" s="133" t="str">
        <f>"(0)"</f>
        <v>(0)</v>
      </c>
      <c r="F527" s="133" t="str">
        <f>"(1)"</f>
        <v>(1)</v>
      </c>
      <c r="G527" s="133" t="str">
        <f>"(2)"</f>
        <v>(2)</v>
      </c>
      <c r="H527" s="133" t="str">
        <f>"(3)"</f>
        <v>(3)</v>
      </c>
      <c r="I527" s="133" t="str">
        <f>"(4)"</f>
        <v>(4)</v>
      </c>
      <c r="J527" s="133" t="str">
        <f>"(5)"</f>
        <v>(5)</v>
      </c>
      <c r="K527" s="133" t="str">
        <f>"(7)"</f>
        <v>(7)</v>
      </c>
      <c r="L527" s="133" t="str">
        <f>"(8)"</f>
        <v>(8)</v>
      </c>
      <c r="M527" s="133" t="str">
        <f>"(9)"</f>
        <v>(9)</v>
      </c>
    </row>
    <row r="528" spans="1:13" s="126" customFormat="1" ht="12.75">
      <c r="B528" s="122">
        <v>21</v>
      </c>
      <c r="C528" s="123" t="s">
        <v>175</v>
      </c>
      <c r="D528" s="124">
        <f t="shared" ref="D528:D533" si="70">SUM(E528:M528)</f>
        <v>0</v>
      </c>
      <c r="E528" s="135"/>
      <c r="F528" s="125" t="s">
        <v>482</v>
      </c>
      <c r="G528" s="135"/>
      <c r="H528" s="135"/>
      <c r="I528" s="135"/>
      <c r="J528" s="135"/>
      <c r="K528" s="135"/>
      <c r="L528" s="135"/>
      <c r="M528" s="135"/>
    </row>
    <row r="529" spans="1:13" s="126" customFormat="1" ht="12.75">
      <c r="B529" s="122">
        <v>27</v>
      </c>
      <c r="C529" s="123" t="s">
        <v>182</v>
      </c>
      <c r="D529" s="124">
        <f t="shared" si="70"/>
        <v>0</v>
      </c>
      <c r="E529" s="135"/>
      <c r="F529" s="125" t="s">
        <v>482</v>
      </c>
      <c r="G529" s="135"/>
      <c r="H529" s="135"/>
      <c r="I529" s="135"/>
      <c r="J529" s="135"/>
      <c r="K529" s="135"/>
      <c r="L529" s="135"/>
      <c r="M529" s="135"/>
    </row>
    <row r="530" spans="1:13" s="126" customFormat="1" ht="12.75">
      <c r="B530" s="122">
        <v>60</v>
      </c>
      <c r="C530" s="123" t="s">
        <v>190</v>
      </c>
      <c r="D530" s="124">
        <f t="shared" si="70"/>
        <v>0</v>
      </c>
      <c r="E530" s="135"/>
      <c r="F530" s="125" t="s">
        <v>482</v>
      </c>
      <c r="G530" s="135"/>
      <c r="H530" s="135"/>
      <c r="I530" s="135"/>
      <c r="J530" s="135"/>
      <c r="K530" s="135"/>
      <c r="L530" s="135"/>
      <c r="M530" s="135"/>
    </row>
    <row r="531" spans="1:13" s="126" customFormat="1" ht="12.75">
      <c r="B531" s="122">
        <v>83</v>
      </c>
      <c r="C531" s="123" t="s">
        <v>124</v>
      </c>
      <c r="D531" s="124">
        <f t="shared" si="70"/>
        <v>0</v>
      </c>
      <c r="E531" s="135"/>
      <c r="F531" s="125" t="s">
        <v>482</v>
      </c>
      <c r="G531" s="125" t="s">
        <v>482</v>
      </c>
      <c r="H531" s="125" t="s">
        <v>482</v>
      </c>
      <c r="I531" s="125" t="s">
        <v>482</v>
      </c>
      <c r="J531" s="125" t="s">
        <v>482</v>
      </c>
      <c r="K531" s="135"/>
      <c r="L531" s="125" t="s">
        <v>482</v>
      </c>
      <c r="M531" s="125" t="s">
        <v>482</v>
      </c>
    </row>
    <row r="532" spans="1:13" s="126" customFormat="1" ht="12.75">
      <c r="B532" s="122">
        <v>89</v>
      </c>
      <c r="C532" s="123" t="s">
        <v>540</v>
      </c>
      <c r="D532" s="124">
        <f t="shared" si="70"/>
        <v>0</v>
      </c>
      <c r="E532" s="134"/>
      <c r="F532" s="125" t="s">
        <v>482</v>
      </c>
      <c r="G532" s="143" t="s">
        <v>482</v>
      </c>
      <c r="H532" s="146" t="s">
        <v>482</v>
      </c>
      <c r="I532" s="143" t="s">
        <v>482</v>
      </c>
      <c r="J532" s="143" t="s">
        <v>482</v>
      </c>
      <c r="K532" s="143" t="s">
        <v>482</v>
      </c>
      <c r="L532" s="143" t="s">
        <v>482</v>
      </c>
    </row>
    <row r="533" spans="1:13" s="126" customFormat="1" ht="12.75">
      <c r="B533" s="122">
        <v>98</v>
      </c>
      <c r="C533" s="123" t="s">
        <v>127</v>
      </c>
      <c r="D533" s="124">
        <f t="shared" si="70"/>
        <v>0</v>
      </c>
      <c r="E533" s="135"/>
      <c r="F533" s="125" t="s">
        <v>482</v>
      </c>
      <c r="G533" s="135"/>
      <c r="H533" s="135"/>
      <c r="I533" s="135"/>
      <c r="J533" s="135"/>
      <c r="K533" s="135"/>
      <c r="L533" s="135"/>
      <c r="M533" s="135"/>
    </row>
    <row r="534" spans="1:13" s="126" customFormat="1" ht="15">
      <c r="B534" s="122">
        <v>99</v>
      </c>
      <c r="C534" s="123" t="s">
        <v>437</v>
      </c>
      <c r="D534" s="110">
        <f>SUM(E534:F534)</f>
        <v>0</v>
      </c>
      <c r="E534" s="110"/>
      <c r="F534" s="110"/>
      <c r="G534" s="127" t="s">
        <v>482</v>
      </c>
      <c r="H534" s="127" t="s">
        <v>482</v>
      </c>
      <c r="I534" s="127" t="s">
        <v>482</v>
      </c>
      <c r="J534" s="127" t="s">
        <v>482</v>
      </c>
      <c r="K534" s="127" t="s">
        <v>482</v>
      </c>
      <c r="L534" s="127" t="s">
        <v>482</v>
      </c>
      <c r="M534" s="127" t="s">
        <v>482</v>
      </c>
    </row>
    <row r="535" spans="1:13" s="130" customFormat="1" ht="15">
      <c r="A535" s="126"/>
      <c r="B535" s="136"/>
      <c r="C535" s="112" t="s">
        <v>484</v>
      </c>
      <c r="D535" s="129">
        <f t="shared" ref="D535:M535" si="71">SUM(D528:D534)</f>
        <v>0</v>
      </c>
      <c r="E535" s="129">
        <f t="shared" si="71"/>
        <v>0</v>
      </c>
      <c r="F535" s="129">
        <f t="shared" si="71"/>
        <v>0</v>
      </c>
      <c r="G535" s="129">
        <f t="shared" si="71"/>
        <v>0</v>
      </c>
      <c r="H535" s="129">
        <f t="shared" si="71"/>
        <v>0</v>
      </c>
      <c r="I535" s="129">
        <f t="shared" si="71"/>
        <v>0</v>
      </c>
      <c r="J535" s="129">
        <f t="shared" si="71"/>
        <v>0</v>
      </c>
      <c r="K535" s="129">
        <f t="shared" si="71"/>
        <v>0</v>
      </c>
      <c r="L535" s="129">
        <f t="shared" si="71"/>
        <v>0</v>
      </c>
      <c r="M535" s="129">
        <f t="shared" si="71"/>
        <v>0</v>
      </c>
    </row>
    <row r="536" spans="1:13" s="126" customFormat="1" ht="12.75">
      <c r="A536" s="130"/>
      <c r="B536" s="122"/>
      <c r="C536" s="123"/>
      <c r="D536" s="123"/>
      <c r="E536" s="123"/>
      <c r="F536" s="123"/>
      <c r="G536" s="123"/>
      <c r="H536" s="123"/>
      <c r="I536" s="123"/>
      <c r="J536" s="123"/>
      <c r="K536" s="123"/>
      <c r="L536" s="123"/>
      <c r="M536" s="123"/>
    </row>
    <row r="537" spans="1:13" s="126" customFormat="1" ht="12.75">
      <c r="B537" s="122"/>
      <c r="C537" s="123"/>
      <c r="D537" s="123"/>
      <c r="E537" s="123"/>
      <c r="F537" s="123"/>
      <c r="G537" s="123"/>
      <c r="H537" s="123"/>
      <c r="I537" s="123"/>
      <c r="J537" s="123"/>
      <c r="K537" s="123"/>
      <c r="L537" s="123"/>
      <c r="M537" s="123"/>
    </row>
    <row r="538" spans="1:13" s="126" customFormat="1" ht="12.75">
      <c r="B538" s="139" t="s">
        <v>567</v>
      </c>
      <c r="C538" s="123"/>
      <c r="D538" s="123"/>
      <c r="E538" s="123"/>
      <c r="F538" s="123"/>
      <c r="G538" s="123"/>
      <c r="H538" s="123"/>
      <c r="I538" s="133" t="s">
        <v>439</v>
      </c>
      <c r="J538" s="123"/>
      <c r="K538" s="123"/>
      <c r="L538" s="123"/>
      <c r="M538" s="123"/>
    </row>
    <row r="539" spans="1:13" s="126" customFormat="1" ht="12.75">
      <c r="B539" s="122"/>
      <c r="C539" s="123"/>
      <c r="D539" s="123"/>
      <c r="E539" s="133" t="s">
        <v>466</v>
      </c>
      <c r="F539" s="133" t="s">
        <v>467</v>
      </c>
      <c r="G539" s="133" t="s">
        <v>468</v>
      </c>
      <c r="H539" s="133" t="s">
        <v>469</v>
      </c>
      <c r="I539" s="133" t="s">
        <v>470</v>
      </c>
      <c r="J539" s="119" t="s">
        <v>471</v>
      </c>
      <c r="K539" s="133" t="s">
        <v>472</v>
      </c>
      <c r="L539" s="123"/>
      <c r="M539" s="133" t="s">
        <v>473</v>
      </c>
    </row>
    <row r="540" spans="1:13" s="126" customFormat="1" ht="12.75">
      <c r="B540" s="122"/>
      <c r="C540" s="133" t="s">
        <v>474</v>
      </c>
      <c r="D540" s="133" t="s">
        <v>475</v>
      </c>
      <c r="E540" s="133" t="s">
        <v>476</v>
      </c>
      <c r="F540" s="133" t="s">
        <v>476</v>
      </c>
      <c r="G540" s="133" t="s">
        <v>477</v>
      </c>
      <c r="H540" s="133" t="s">
        <v>477</v>
      </c>
      <c r="I540" s="133" t="s">
        <v>478</v>
      </c>
      <c r="J540" s="119" t="s">
        <v>479</v>
      </c>
      <c r="K540" s="133" t="s">
        <v>480</v>
      </c>
      <c r="L540" s="133" t="s">
        <v>452</v>
      </c>
      <c r="M540" s="133" t="s">
        <v>481</v>
      </c>
    </row>
    <row r="541" spans="1:13" s="126" customFormat="1" ht="12.75">
      <c r="B541" s="122"/>
      <c r="C541" s="123"/>
      <c r="D541" s="123"/>
      <c r="E541" s="133" t="str">
        <f>"(0)"</f>
        <v>(0)</v>
      </c>
      <c r="F541" s="133" t="str">
        <f>"(1)"</f>
        <v>(1)</v>
      </c>
      <c r="G541" s="133" t="str">
        <f>"(2)"</f>
        <v>(2)</v>
      </c>
      <c r="H541" s="133" t="str">
        <f>"(3)"</f>
        <v>(3)</v>
      </c>
      <c r="I541" s="133" t="str">
        <f>"(4)"</f>
        <v>(4)</v>
      </c>
      <c r="J541" s="133" t="str">
        <f>"(5)"</f>
        <v>(5)</v>
      </c>
      <c r="K541" s="133" t="str">
        <f>"(7)"</f>
        <v>(7)</v>
      </c>
      <c r="L541" s="133" t="str">
        <f>"(8)"</f>
        <v>(8)</v>
      </c>
      <c r="M541" s="133" t="str">
        <f>"(9)"</f>
        <v>(9)</v>
      </c>
    </row>
    <row r="542" spans="1:13" s="126" customFormat="1" ht="12.75">
      <c r="B542" s="122">
        <v>21</v>
      </c>
      <c r="C542" s="123" t="s">
        <v>175</v>
      </c>
      <c r="D542" s="124">
        <f t="shared" ref="D542:D547" si="72">SUM(E542:M542)</f>
        <v>0</v>
      </c>
      <c r="E542" s="135"/>
      <c r="F542" s="125" t="s">
        <v>482</v>
      </c>
      <c r="G542" s="135"/>
      <c r="H542" s="135"/>
      <c r="I542" s="135"/>
      <c r="J542" s="135"/>
      <c r="K542" s="135"/>
      <c r="L542" s="135"/>
      <c r="M542" s="135"/>
    </row>
    <row r="543" spans="1:13" s="126" customFormat="1" ht="12.75">
      <c r="B543" s="122">
        <v>27</v>
      </c>
      <c r="C543" s="123" t="s">
        <v>182</v>
      </c>
      <c r="D543" s="124">
        <f t="shared" si="72"/>
        <v>0</v>
      </c>
      <c r="E543" s="135"/>
      <c r="F543" s="125" t="s">
        <v>482</v>
      </c>
      <c r="G543" s="135"/>
      <c r="H543" s="135"/>
      <c r="I543" s="135"/>
      <c r="J543" s="135"/>
      <c r="K543" s="135"/>
      <c r="L543" s="135"/>
      <c r="M543" s="135"/>
    </row>
    <row r="544" spans="1:13" s="126" customFormat="1" ht="12.75">
      <c r="B544" s="122">
        <v>60</v>
      </c>
      <c r="C544" s="123" t="s">
        <v>190</v>
      </c>
      <c r="D544" s="124">
        <f t="shared" si="72"/>
        <v>0</v>
      </c>
      <c r="E544" s="135"/>
      <c r="F544" s="125" t="s">
        <v>482</v>
      </c>
      <c r="G544" s="135"/>
      <c r="H544" s="135"/>
      <c r="I544" s="135"/>
      <c r="J544" s="135"/>
      <c r="K544" s="135"/>
      <c r="L544" s="135"/>
      <c r="M544" s="135"/>
    </row>
    <row r="545" spans="1:13" s="126" customFormat="1" ht="12.75">
      <c r="B545" s="122">
        <v>83</v>
      </c>
      <c r="C545" s="123" t="s">
        <v>124</v>
      </c>
      <c r="D545" s="124">
        <f t="shared" si="72"/>
        <v>0</v>
      </c>
      <c r="E545" s="135"/>
      <c r="F545" s="125" t="s">
        <v>482</v>
      </c>
      <c r="G545" s="125" t="s">
        <v>482</v>
      </c>
      <c r="H545" s="125" t="s">
        <v>482</v>
      </c>
      <c r="I545" s="125" t="s">
        <v>482</v>
      </c>
      <c r="J545" s="125" t="s">
        <v>482</v>
      </c>
      <c r="K545" s="135"/>
      <c r="L545" s="125" t="s">
        <v>482</v>
      </c>
      <c r="M545" s="125" t="s">
        <v>482</v>
      </c>
    </row>
    <row r="546" spans="1:13" s="126" customFormat="1" ht="12.75">
      <c r="B546" s="122">
        <v>89</v>
      </c>
      <c r="C546" s="123" t="s">
        <v>540</v>
      </c>
      <c r="D546" s="124">
        <f t="shared" si="72"/>
        <v>0</v>
      </c>
      <c r="E546" s="134"/>
      <c r="F546" s="125" t="s">
        <v>482</v>
      </c>
      <c r="G546" s="143" t="s">
        <v>482</v>
      </c>
      <c r="H546" s="146" t="s">
        <v>482</v>
      </c>
      <c r="I546" s="143" t="s">
        <v>482</v>
      </c>
      <c r="J546" s="143" t="s">
        <v>482</v>
      </c>
      <c r="K546" s="143" t="s">
        <v>482</v>
      </c>
      <c r="L546" s="143" t="s">
        <v>482</v>
      </c>
    </row>
    <row r="547" spans="1:13" s="126" customFormat="1" ht="12.75">
      <c r="B547" s="122">
        <v>98</v>
      </c>
      <c r="C547" s="123" t="s">
        <v>127</v>
      </c>
      <c r="D547" s="124">
        <f t="shared" si="72"/>
        <v>0</v>
      </c>
      <c r="E547" s="135"/>
      <c r="F547" s="125" t="s">
        <v>482</v>
      </c>
      <c r="G547" s="135"/>
      <c r="H547" s="135"/>
      <c r="I547" s="135"/>
      <c r="J547" s="135"/>
      <c r="K547" s="135"/>
      <c r="L547" s="135"/>
      <c r="M547" s="135"/>
    </row>
    <row r="548" spans="1:13" s="126" customFormat="1" ht="15">
      <c r="B548" s="122">
        <v>99</v>
      </c>
      <c r="C548" s="123" t="s">
        <v>437</v>
      </c>
      <c r="D548" s="110">
        <f>SUM(E548:F548)</f>
        <v>0</v>
      </c>
      <c r="E548" s="110"/>
      <c r="F548" s="110"/>
      <c r="G548" s="127" t="s">
        <v>482</v>
      </c>
      <c r="H548" s="127" t="s">
        <v>482</v>
      </c>
      <c r="I548" s="127" t="s">
        <v>482</v>
      </c>
      <c r="J548" s="127" t="s">
        <v>482</v>
      </c>
      <c r="K548" s="127" t="s">
        <v>482</v>
      </c>
      <c r="L548" s="127" t="s">
        <v>482</v>
      </c>
      <c r="M548" s="127" t="s">
        <v>482</v>
      </c>
    </row>
    <row r="549" spans="1:13" s="130" customFormat="1" ht="15">
      <c r="A549" s="126"/>
      <c r="B549" s="136"/>
      <c r="C549" s="112" t="s">
        <v>484</v>
      </c>
      <c r="D549" s="129">
        <f t="shared" ref="D549:M549" si="73">SUM(D542:D548)</f>
        <v>0</v>
      </c>
      <c r="E549" s="129">
        <f t="shared" si="73"/>
        <v>0</v>
      </c>
      <c r="F549" s="129">
        <f t="shared" si="73"/>
        <v>0</v>
      </c>
      <c r="G549" s="129">
        <f t="shared" si="73"/>
        <v>0</v>
      </c>
      <c r="H549" s="129">
        <f t="shared" si="73"/>
        <v>0</v>
      </c>
      <c r="I549" s="129">
        <f t="shared" si="73"/>
        <v>0</v>
      </c>
      <c r="J549" s="129">
        <f t="shared" si="73"/>
        <v>0</v>
      </c>
      <c r="K549" s="129">
        <f t="shared" si="73"/>
        <v>0</v>
      </c>
      <c r="L549" s="129">
        <f t="shared" si="73"/>
        <v>0</v>
      </c>
      <c r="M549" s="129">
        <f t="shared" si="73"/>
        <v>0</v>
      </c>
    </row>
    <row r="550" spans="1:13" s="126" customFormat="1" ht="12.75">
      <c r="A550" s="130"/>
      <c r="B550" s="122"/>
      <c r="C550" s="123"/>
      <c r="D550" s="123"/>
      <c r="E550" s="123"/>
      <c r="F550" s="123"/>
      <c r="G550" s="123"/>
      <c r="H550" s="123"/>
      <c r="I550" s="123"/>
      <c r="J550" s="123"/>
      <c r="K550" s="123"/>
      <c r="L550" s="123"/>
      <c r="M550" s="123"/>
    </row>
    <row r="551" spans="1:13" s="126" customFormat="1" ht="12.75">
      <c r="B551" s="122"/>
      <c r="C551" s="123"/>
      <c r="D551" s="123"/>
      <c r="E551" s="123"/>
      <c r="F551" s="123"/>
      <c r="G551" s="123"/>
      <c r="H551" s="123"/>
      <c r="I551" s="123"/>
      <c r="J551" s="123"/>
      <c r="K551" s="123"/>
      <c r="L551" s="123"/>
      <c r="M551" s="123"/>
    </row>
    <row r="552" spans="1:13" s="126" customFormat="1" ht="12.75">
      <c r="B552" s="139" t="s">
        <v>568</v>
      </c>
      <c r="C552" s="123"/>
      <c r="D552" s="123"/>
      <c r="E552" s="123"/>
      <c r="F552" s="123"/>
      <c r="G552" s="123"/>
      <c r="H552" s="123"/>
      <c r="I552" s="133" t="s">
        <v>439</v>
      </c>
      <c r="J552" s="123"/>
      <c r="K552" s="123"/>
      <c r="L552" s="123"/>
      <c r="M552" s="123"/>
    </row>
    <row r="553" spans="1:13" s="126" customFormat="1" ht="12.75">
      <c r="B553" s="122"/>
      <c r="C553" s="123"/>
      <c r="D553" s="123"/>
      <c r="E553" s="133" t="s">
        <v>466</v>
      </c>
      <c r="F553" s="133" t="s">
        <v>467</v>
      </c>
      <c r="G553" s="133" t="s">
        <v>468</v>
      </c>
      <c r="H553" s="133" t="s">
        <v>469</v>
      </c>
      <c r="I553" s="133" t="s">
        <v>470</v>
      </c>
      <c r="J553" s="119" t="s">
        <v>471</v>
      </c>
      <c r="K553" s="133" t="s">
        <v>472</v>
      </c>
      <c r="L553" s="123"/>
      <c r="M553" s="133" t="s">
        <v>473</v>
      </c>
    </row>
    <row r="554" spans="1:13" s="126" customFormat="1" ht="12.75">
      <c r="B554" s="122"/>
      <c r="C554" s="133" t="s">
        <v>474</v>
      </c>
      <c r="D554" s="133" t="s">
        <v>475</v>
      </c>
      <c r="E554" s="133" t="s">
        <v>476</v>
      </c>
      <c r="F554" s="133" t="s">
        <v>476</v>
      </c>
      <c r="G554" s="133" t="s">
        <v>477</v>
      </c>
      <c r="H554" s="133" t="s">
        <v>477</v>
      </c>
      <c r="I554" s="133" t="s">
        <v>478</v>
      </c>
      <c r="J554" s="119" t="s">
        <v>479</v>
      </c>
      <c r="K554" s="133" t="s">
        <v>480</v>
      </c>
      <c r="L554" s="133" t="s">
        <v>452</v>
      </c>
      <c r="M554" s="133" t="s">
        <v>481</v>
      </c>
    </row>
    <row r="555" spans="1:13" s="126" customFormat="1" ht="12.75">
      <c r="B555" s="122"/>
      <c r="C555" s="123"/>
      <c r="D555" s="123"/>
      <c r="E555" s="133" t="str">
        <f>"(0)"</f>
        <v>(0)</v>
      </c>
      <c r="F555" s="133" t="str">
        <f>"(1)"</f>
        <v>(1)</v>
      </c>
      <c r="G555" s="133" t="str">
        <f>"(2)"</f>
        <v>(2)</v>
      </c>
      <c r="H555" s="133" t="str">
        <f>"(3)"</f>
        <v>(3)</v>
      </c>
      <c r="I555" s="133" t="str">
        <f>"(4)"</f>
        <v>(4)</v>
      </c>
      <c r="J555" s="133" t="str">
        <f>"(5)"</f>
        <v>(5)</v>
      </c>
      <c r="K555" s="133" t="str">
        <f>"(7)"</f>
        <v>(7)</v>
      </c>
      <c r="L555" s="133" t="str">
        <f>"(8)"</f>
        <v>(8)</v>
      </c>
      <c r="M555" s="133" t="str">
        <f>"(9)"</f>
        <v>(9)</v>
      </c>
    </row>
    <row r="556" spans="1:13" s="126" customFormat="1" ht="12.75">
      <c r="B556" s="122">
        <v>21</v>
      </c>
      <c r="C556" s="123" t="s">
        <v>175</v>
      </c>
      <c r="D556" s="124">
        <f t="shared" ref="D556:D562" si="74">SUM(E556:M556)</f>
        <v>0</v>
      </c>
      <c r="E556" s="135"/>
      <c r="F556" s="125" t="s">
        <v>482</v>
      </c>
      <c r="G556" s="135"/>
      <c r="H556" s="135"/>
      <c r="I556" s="135"/>
      <c r="J556" s="135"/>
      <c r="K556" s="135"/>
      <c r="L556" s="135"/>
      <c r="M556" s="135"/>
    </row>
    <row r="557" spans="1:13" s="126" customFormat="1" ht="12.75">
      <c r="B557" s="122">
        <v>26</v>
      </c>
      <c r="C557" s="123" t="s">
        <v>665</v>
      </c>
      <c r="D557" s="124">
        <f t="shared" si="74"/>
        <v>0</v>
      </c>
      <c r="E557" s="135"/>
      <c r="F557" s="125" t="s">
        <v>482</v>
      </c>
      <c r="G557" s="135"/>
      <c r="H557" s="135"/>
      <c r="I557" s="135"/>
      <c r="J557" s="135"/>
      <c r="K557" s="135"/>
      <c r="L557" s="135"/>
      <c r="M557" s="135"/>
    </row>
    <row r="558" spans="1:13" s="126" customFormat="1" ht="12.75">
      <c r="B558" s="122">
        <v>27</v>
      </c>
      <c r="C558" s="123" t="s">
        <v>182</v>
      </c>
      <c r="D558" s="124">
        <f t="shared" si="74"/>
        <v>0</v>
      </c>
      <c r="E558" s="135"/>
      <c r="F558" s="125" t="s">
        <v>482</v>
      </c>
      <c r="G558" s="135"/>
      <c r="H558" s="135"/>
      <c r="I558" s="135"/>
      <c r="J558" s="135"/>
      <c r="K558" s="135"/>
      <c r="L558" s="135"/>
      <c r="M558" s="135"/>
    </row>
    <row r="559" spans="1:13" s="126" customFormat="1" ht="12.75">
      <c r="B559" s="122">
        <v>60</v>
      </c>
      <c r="C559" s="123" t="s">
        <v>190</v>
      </c>
      <c r="D559" s="124">
        <f t="shared" si="74"/>
        <v>0</v>
      </c>
      <c r="E559" s="135"/>
      <c r="F559" s="125" t="s">
        <v>482</v>
      </c>
      <c r="G559" s="135"/>
      <c r="H559" s="135"/>
      <c r="I559" s="135"/>
      <c r="J559" s="135"/>
      <c r="K559" s="135"/>
      <c r="L559" s="135"/>
      <c r="M559" s="135"/>
    </row>
    <row r="560" spans="1:13" s="126" customFormat="1" ht="12.75">
      <c r="B560" s="122">
        <v>83</v>
      </c>
      <c r="C560" s="123" t="s">
        <v>124</v>
      </c>
      <c r="D560" s="124">
        <f t="shared" si="74"/>
        <v>0</v>
      </c>
      <c r="E560" s="135"/>
      <c r="F560" s="125" t="s">
        <v>482</v>
      </c>
      <c r="G560" s="125" t="s">
        <v>482</v>
      </c>
      <c r="H560" s="125" t="s">
        <v>482</v>
      </c>
      <c r="I560" s="125" t="s">
        <v>482</v>
      </c>
      <c r="J560" s="125" t="s">
        <v>482</v>
      </c>
      <c r="K560" s="135"/>
      <c r="L560" s="125" t="s">
        <v>482</v>
      </c>
      <c r="M560" s="125" t="s">
        <v>482</v>
      </c>
    </row>
    <row r="561" spans="1:13" s="126" customFormat="1" ht="12.75">
      <c r="B561" s="122">
        <v>89</v>
      </c>
      <c r="C561" s="123" t="s">
        <v>540</v>
      </c>
      <c r="D561" s="124">
        <f t="shared" si="74"/>
        <v>0</v>
      </c>
      <c r="E561" s="134"/>
      <c r="F561" s="125" t="s">
        <v>482</v>
      </c>
      <c r="G561" s="143" t="s">
        <v>482</v>
      </c>
      <c r="H561" s="146" t="s">
        <v>482</v>
      </c>
      <c r="I561" s="143" t="s">
        <v>482</v>
      </c>
      <c r="J561" s="143" t="s">
        <v>482</v>
      </c>
      <c r="K561" s="143" t="s">
        <v>482</v>
      </c>
      <c r="L561" s="143" t="s">
        <v>482</v>
      </c>
    </row>
    <row r="562" spans="1:13" s="126" customFormat="1" ht="12.75">
      <c r="B562" s="122">
        <v>98</v>
      </c>
      <c r="C562" s="123" t="s">
        <v>127</v>
      </c>
      <c r="D562" s="124">
        <f t="shared" si="74"/>
        <v>0</v>
      </c>
      <c r="E562" s="135"/>
      <c r="F562" s="125" t="s">
        <v>482</v>
      </c>
      <c r="G562" s="135"/>
      <c r="H562" s="135"/>
      <c r="I562" s="135"/>
      <c r="J562" s="135"/>
      <c r="K562" s="135"/>
      <c r="L562" s="135"/>
      <c r="M562" s="135"/>
    </row>
    <row r="563" spans="1:13" s="126" customFormat="1" ht="15">
      <c r="B563" s="122">
        <v>99</v>
      </c>
      <c r="C563" s="123" t="s">
        <v>437</v>
      </c>
      <c r="D563" s="110">
        <f>SUM(E563:F563)</f>
        <v>0</v>
      </c>
      <c r="E563" s="110"/>
      <c r="F563" s="110"/>
      <c r="G563" s="127" t="s">
        <v>482</v>
      </c>
      <c r="H563" s="127" t="s">
        <v>482</v>
      </c>
      <c r="I563" s="127" t="s">
        <v>482</v>
      </c>
      <c r="J563" s="127" t="s">
        <v>482</v>
      </c>
      <c r="K563" s="127" t="s">
        <v>482</v>
      </c>
      <c r="L563" s="127" t="s">
        <v>482</v>
      </c>
      <c r="M563" s="127" t="s">
        <v>482</v>
      </c>
    </row>
    <row r="564" spans="1:13" s="130" customFormat="1" ht="15">
      <c r="A564" s="126"/>
      <c r="B564" s="136"/>
      <c r="C564" s="112" t="s">
        <v>484</v>
      </c>
      <c r="D564" s="129">
        <f t="shared" ref="D564:M564" si="75">SUM(D556:D563)</f>
        <v>0</v>
      </c>
      <c r="E564" s="129">
        <f t="shared" si="75"/>
        <v>0</v>
      </c>
      <c r="F564" s="129">
        <f t="shared" si="75"/>
        <v>0</v>
      </c>
      <c r="G564" s="129">
        <f t="shared" si="75"/>
        <v>0</v>
      </c>
      <c r="H564" s="129">
        <f t="shared" si="75"/>
        <v>0</v>
      </c>
      <c r="I564" s="129">
        <f t="shared" si="75"/>
        <v>0</v>
      </c>
      <c r="J564" s="129">
        <f t="shared" si="75"/>
        <v>0</v>
      </c>
      <c r="K564" s="129">
        <f t="shared" si="75"/>
        <v>0</v>
      </c>
      <c r="L564" s="129">
        <f t="shared" si="75"/>
        <v>0</v>
      </c>
      <c r="M564" s="129">
        <f t="shared" si="75"/>
        <v>0</v>
      </c>
    </row>
    <row r="565" spans="1:13" s="126" customFormat="1" ht="12.75">
      <c r="A565" s="130"/>
      <c r="B565" s="122"/>
      <c r="C565" s="123"/>
      <c r="D565" s="123"/>
      <c r="E565" s="123"/>
      <c r="F565" s="123"/>
      <c r="G565" s="123"/>
      <c r="H565" s="123"/>
      <c r="I565" s="123"/>
      <c r="J565" s="123"/>
      <c r="K565" s="123"/>
      <c r="L565" s="123"/>
      <c r="M565" s="123"/>
    </row>
    <row r="566" spans="1:13" s="126" customFormat="1" ht="12.75">
      <c r="B566" s="122"/>
      <c r="C566" s="123"/>
      <c r="D566" s="123"/>
      <c r="E566" s="123"/>
      <c r="F566" s="123"/>
      <c r="G566" s="123"/>
      <c r="H566" s="123"/>
      <c r="I566" s="123"/>
      <c r="J566" s="123"/>
      <c r="K566" s="123"/>
      <c r="L566" s="123"/>
      <c r="M566" s="123"/>
    </row>
    <row r="567" spans="1:13" s="126" customFormat="1" ht="12.75">
      <c r="B567" s="139" t="s">
        <v>551</v>
      </c>
      <c r="C567" s="123"/>
      <c r="D567" s="123"/>
      <c r="E567" s="123"/>
      <c r="F567" s="123"/>
      <c r="G567" s="123"/>
      <c r="H567" s="123"/>
      <c r="I567" s="133" t="s">
        <v>439</v>
      </c>
      <c r="J567" s="123"/>
      <c r="K567" s="123"/>
      <c r="L567" s="123"/>
      <c r="M567" s="123"/>
    </row>
    <row r="568" spans="1:13" s="126" customFormat="1" ht="12.75">
      <c r="B568" s="122"/>
      <c r="C568" s="123"/>
      <c r="D568" s="123"/>
      <c r="E568" s="133" t="s">
        <v>466</v>
      </c>
      <c r="F568" s="133" t="s">
        <v>467</v>
      </c>
      <c r="G568" s="133" t="s">
        <v>468</v>
      </c>
      <c r="H568" s="133" t="s">
        <v>469</v>
      </c>
      <c r="I568" s="133" t="s">
        <v>470</v>
      </c>
      <c r="J568" s="119" t="s">
        <v>471</v>
      </c>
      <c r="K568" s="133" t="s">
        <v>472</v>
      </c>
      <c r="L568" s="123"/>
      <c r="M568" s="133" t="s">
        <v>473</v>
      </c>
    </row>
    <row r="569" spans="1:13" s="126" customFormat="1" ht="12.75">
      <c r="B569" s="122"/>
      <c r="C569" s="133" t="s">
        <v>474</v>
      </c>
      <c r="D569" s="133" t="s">
        <v>475</v>
      </c>
      <c r="E569" s="133" t="s">
        <v>476</v>
      </c>
      <c r="F569" s="133" t="s">
        <v>476</v>
      </c>
      <c r="G569" s="133" t="s">
        <v>477</v>
      </c>
      <c r="H569" s="133" t="s">
        <v>477</v>
      </c>
      <c r="I569" s="133" t="s">
        <v>478</v>
      </c>
      <c r="J569" s="119" t="s">
        <v>479</v>
      </c>
      <c r="K569" s="133" t="s">
        <v>480</v>
      </c>
      <c r="L569" s="133" t="s">
        <v>452</v>
      </c>
      <c r="M569" s="133" t="s">
        <v>481</v>
      </c>
    </row>
    <row r="570" spans="1:13" s="126" customFormat="1" ht="12.75">
      <c r="B570" s="122"/>
      <c r="C570" s="123"/>
      <c r="D570" s="123"/>
      <c r="E570" s="133" t="str">
        <f>"(0)"</f>
        <v>(0)</v>
      </c>
      <c r="F570" s="133" t="str">
        <f>"(1)"</f>
        <v>(1)</v>
      </c>
      <c r="G570" s="133" t="str">
        <f>"(2)"</f>
        <v>(2)</v>
      </c>
      <c r="H570" s="133" t="str">
        <f>"(3)"</f>
        <v>(3)</v>
      </c>
      <c r="I570" s="133" t="str">
        <f>"(4)"</f>
        <v>(4)</v>
      </c>
      <c r="J570" s="133" t="str">
        <f>"(5)"</f>
        <v>(5)</v>
      </c>
      <c r="K570" s="133" t="str">
        <f>"(7)"</f>
        <v>(7)</v>
      </c>
      <c r="L570" s="133" t="str">
        <f>"(8)"</f>
        <v>(8)</v>
      </c>
      <c r="M570" s="133" t="str">
        <f>"(9)"</f>
        <v>(9)</v>
      </c>
    </row>
    <row r="571" spans="1:13" s="126" customFormat="1" ht="12.75">
      <c r="B571" s="122">
        <v>21</v>
      </c>
      <c r="C571" s="123" t="s">
        <v>175</v>
      </c>
      <c r="D571" s="124">
        <f t="shared" ref="D571:D574" si="76">SUM(E571:M571)</f>
        <v>0</v>
      </c>
      <c r="E571" s="135"/>
      <c r="F571" s="125" t="s">
        <v>482</v>
      </c>
      <c r="G571" s="135"/>
      <c r="H571" s="135"/>
      <c r="I571" s="135"/>
      <c r="J571" s="135"/>
      <c r="K571" s="135"/>
      <c r="L571" s="135"/>
      <c r="M571" s="135"/>
    </row>
    <row r="572" spans="1:13" s="126" customFormat="1" ht="12.75">
      <c r="B572" s="122">
        <v>22</v>
      </c>
      <c r="C572" s="123" t="s">
        <v>179</v>
      </c>
      <c r="D572" s="124">
        <f t="shared" si="76"/>
        <v>0</v>
      </c>
      <c r="E572" s="135"/>
      <c r="F572" s="125" t="s">
        <v>482</v>
      </c>
      <c r="G572" s="135"/>
      <c r="H572" s="135"/>
      <c r="I572" s="135"/>
      <c r="J572" s="135"/>
      <c r="K572" s="135"/>
      <c r="L572" s="135"/>
      <c r="M572" s="135"/>
    </row>
    <row r="573" spans="1:13" s="126" customFormat="1" ht="12.75">
      <c r="B573" s="122">
        <v>27</v>
      </c>
      <c r="C573" s="123" t="s">
        <v>182</v>
      </c>
      <c r="D573" s="124">
        <f t="shared" si="76"/>
        <v>0</v>
      </c>
      <c r="E573" s="135"/>
      <c r="F573" s="125" t="s">
        <v>482</v>
      </c>
      <c r="G573" s="135"/>
      <c r="H573" s="135"/>
      <c r="I573" s="135"/>
      <c r="J573" s="135"/>
      <c r="K573" s="135"/>
      <c r="L573" s="135"/>
      <c r="M573" s="135"/>
    </row>
    <row r="574" spans="1:13" s="126" customFormat="1" ht="15">
      <c r="B574" s="122">
        <v>98</v>
      </c>
      <c r="C574" s="123" t="s">
        <v>127</v>
      </c>
      <c r="D574" s="110">
        <f t="shared" si="76"/>
        <v>0</v>
      </c>
      <c r="E574" s="148"/>
      <c r="F574" s="127" t="s">
        <v>482</v>
      </c>
      <c r="G574" s="148"/>
      <c r="H574" s="148"/>
      <c r="I574" s="148"/>
      <c r="J574" s="148"/>
      <c r="K574" s="148"/>
      <c r="L574" s="148"/>
      <c r="M574" s="148"/>
    </row>
    <row r="575" spans="1:13" s="126" customFormat="1" ht="15">
      <c r="B575" s="136"/>
      <c r="C575" s="112" t="s">
        <v>484</v>
      </c>
      <c r="D575" s="129">
        <f t="shared" ref="D575:M575" si="77">SUM(D571:D574)</f>
        <v>0</v>
      </c>
      <c r="E575" s="129">
        <f t="shared" si="77"/>
        <v>0</v>
      </c>
      <c r="F575" s="129">
        <f t="shared" si="77"/>
        <v>0</v>
      </c>
      <c r="G575" s="129">
        <f t="shared" si="77"/>
        <v>0</v>
      </c>
      <c r="H575" s="129">
        <f t="shared" si="77"/>
        <v>0</v>
      </c>
      <c r="I575" s="129">
        <f t="shared" si="77"/>
        <v>0</v>
      </c>
      <c r="J575" s="129">
        <f t="shared" si="77"/>
        <v>0</v>
      </c>
      <c r="K575" s="129">
        <f t="shared" si="77"/>
        <v>0</v>
      </c>
      <c r="L575" s="129">
        <f t="shared" si="77"/>
        <v>0</v>
      </c>
      <c r="M575" s="129">
        <f t="shared" si="77"/>
        <v>0</v>
      </c>
    </row>
    <row r="576" spans="1:13" s="126" customFormat="1" ht="12.75">
      <c r="B576" s="141"/>
      <c r="C576" s="123"/>
      <c r="D576" s="123"/>
      <c r="E576" s="123"/>
      <c r="F576" s="123"/>
      <c r="G576" s="123"/>
      <c r="H576" s="123"/>
      <c r="I576" s="123"/>
      <c r="J576" s="123"/>
      <c r="K576" s="123"/>
      <c r="L576" s="123"/>
      <c r="M576" s="123"/>
    </row>
    <row r="577" spans="1:13" s="126" customFormat="1" ht="12.75">
      <c r="B577" s="141"/>
      <c r="C577" s="123"/>
      <c r="D577" s="123"/>
      <c r="E577" s="123"/>
      <c r="F577" s="123"/>
      <c r="G577" s="123"/>
      <c r="H577" s="123"/>
      <c r="I577" s="123"/>
      <c r="J577" s="123"/>
      <c r="K577" s="123"/>
      <c r="L577" s="123"/>
      <c r="M577" s="123"/>
    </row>
    <row r="578" spans="1:13" s="126" customFormat="1" ht="12.75">
      <c r="B578" s="139" t="s">
        <v>515</v>
      </c>
      <c r="C578" s="123"/>
      <c r="D578" s="123"/>
      <c r="E578" s="123"/>
      <c r="F578" s="123"/>
      <c r="G578" s="123"/>
      <c r="H578" s="123"/>
      <c r="I578" s="133" t="s">
        <v>439</v>
      </c>
      <c r="J578" s="123"/>
      <c r="K578" s="123"/>
      <c r="L578" s="123"/>
      <c r="M578" s="123"/>
    </row>
    <row r="579" spans="1:13" s="126" customFormat="1" ht="12.75">
      <c r="B579" s="122"/>
      <c r="C579" s="123"/>
      <c r="D579" s="123"/>
      <c r="E579" s="133" t="s">
        <v>466</v>
      </c>
      <c r="F579" s="133" t="s">
        <v>467</v>
      </c>
      <c r="G579" s="133" t="s">
        <v>468</v>
      </c>
      <c r="H579" s="133" t="s">
        <v>469</v>
      </c>
      <c r="I579" s="133" t="s">
        <v>470</v>
      </c>
      <c r="J579" s="119" t="s">
        <v>471</v>
      </c>
      <c r="K579" s="133" t="s">
        <v>472</v>
      </c>
      <c r="L579" s="123"/>
      <c r="M579" s="133" t="s">
        <v>473</v>
      </c>
    </row>
    <row r="580" spans="1:13" s="126" customFormat="1" ht="12.75">
      <c r="B580" s="122"/>
      <c r="C580" s="133" t="s">
        <v>474</v>
      </c>
      <c r="D580" s="133" t="s">
        <v>475</v>
      </c>
      <c r="E580" s="133" t="s">
        <v>476</v>
      </c>
      <c r="F580" s="133" t="s">
        <v>476</v>
      </c>
      <c r="G580" s="133" t="s">
        <v>477</v>
      </c>
      <c r="H580" s="133" t="s">
        <v>477</v>
      </c>
      <c r="I580" s="133" t="s">
        <v>478</v>
      </c>
      <c r="J580" s="119" t="s">
        <v>479</v>
      </c>
      <c r="K580" s="133" t="s">
        <v>480</v>
      </c>
      <c r="L580" s="133" t="s">
        <v>452</v>
      </c>
      <c r="M580" s="133" t="s">
        <v>481</v>
      </c>
    </row>
    <row r="581" spans="1:13" s="126" customFormat="1" ht="12.75">
      <c r="B581" s="122"/>
      <c r="C581" s="123"/>
      <c r="D581" s="123"/>
      <c r="E581" s="133" t="str">
        <f>"(0)"</f>
        <v>(0)</v>
      </c>
      <c r="F581" s="133" t="str">
        <f>"(1)"</f>
        <v>(1)</v>
      </c>
      <c r="G581" s="133" t="str">
        <f>"(2)"</f>
        <v>(2)</v>
      </c>
      <c r="H581" s="133" t="str">
        <f>"(3)"</f>
        <v>(3)</v>
      </c>
      <c r="I581" s="133" t="str">
        <f>"(4)"</f>
        <v>(4)</v>
      </c>
      <c r="J581" s="133" t="str">
        <f>"(5)"</f>
        <v>(5)</v>
      </c>
      <c r="K581" s="133" t="str">
        <f>"(7)"</f>
        <v>(7)</v>
      </c>
      <c r="L581" s="133" t="str">
        <f>"(8)"</f>
        <v>(8)</v>
      </c>
      <c r="M581" s="133" t="str">
        <f>"(9)"</f>
        <v>(9)</v>
      </c>
    </row>
    <row r="582" spans="1:13" s="126" customFormat="1" ht="12.75">
      <c r="B582" s="122">
        <v>21</v>
      </c>
      <c r="C582" s="123" t="s">
        <v>175</v>
      </c>
      <c r="D582" s="124">
        <f t="shared" ref="D582:D587" si="78">SUM(E582:M582)</f>
        <v>260479.63</v>
      </c>
      <c r="E582" s="135"/>
      <c r="F582" s="125" t="s">
        <v>482</v>
      </c>
      <c r="G582" s="135"/>
      <c r="H582" s="135">
        <v>60777.91</v>
      </c>
      <c r="I582" s="135">
        <v>16712.099999999999</v>
      </c>
      <c r="J582" s="135">
        <v>20521.14</v>
      </c>
      <c r="K582" s="135">
        <v>156098.60999999999</v>
      </c>
      <c r="L582" s="135">
        <v>6369.87</v>
      </c>
      <c r="M582" s="135"/>
    </row>
    <row r="583" spans="1:13" s="126" customFormat="1" ht="12.75">
      <c r="B583" s="122">
        <v>27</v>
      </c>
      <c r="C583" s="123" t="s">
        <v>182</v>
      </c>
      <c r="D583" s="124">
        <f t="shared" si="78"/>
        <v>156217.01999999999</v>
      </c>
      <c r="E583" s="135">
        <v>9785</v>
      </c>
      <c r="F583" s="125" t="s">
        <v>482</v>
      </c>
      <c r="G583" s="135"/>
      <c r="H583" s="135">
        <v>85237.72</v>
      </c>
      <c r="I583" s="135">
        <v>37422.379999999997</v>
      </c>
      <c r="J583" s="135">
        <v>4708.3999999999996</v>
      </c>
      <c r="K583" s="135">
        <v>12287.09</v>
      </c>
      <c r="L583" s="135">
        <v>6776.43</v>
      </c>
      <c r="M583" s="135"/>
    </row>
    <row r="584" spans="1:13" s="126" customFormat="1" ht="12.75">
      <c r="B584" s="122">
        <v>60</v>
      </c>
      <c r="C584" s="123" t="s">
        <v>190</v>
      </c>
      <c r="D584" s="124">
        <f t="shared" si="78"/>
        <v>0</v>
      </c>
      <c r="E584" s="135"/>
      <c r="F584" s="125" t="s">
        <v>482</v>
      </c>
      <c r="G584" s="135"/>
      <c r="H584" s="135"/>
      <c r="I584" s="135"/>
      <c r="J584" s="135"/>
      <c r="K584" s="135"/>
      <c r="L584" s="135"/>
      <c r="M584" s="135"/>
    </row>
    <row r="585" spans="1:13" s="126" customFormat="1" ht="12.75">
      <c r="B585" s="122">
        <v>83</v>
      </c>
      <c r="C585" s="123" t="s">
        <v>124</v>
      </c>
      <c r="D585" s="124">
        <f t="shared" si="78"/>
        <v>0</v>
      </c>
      <c r="E585" s="135"/>
      <c r="F585" s="125" t="s">
        <v>482</v>
      </c>
      <c r="G585" s="125" t="s">
        <v>482</v>
      </c>
      <c r="H585" s="125" t="s">
        <v>482</v>
      </c>
      <c r="I585" s="125" t="s">
        <v>482</v>
      </c>
      <c r="J585" s="125" t="s">
        <v>482</v>
      </c>
      <c r="K585" s="135"/>
      <c r="L585" s="125" t="s">
        <v>482</v>
      </c>
      <c r="M585" s="125" t="s">
        <v>482</v>
      </c>
    </row>
    <row r="586" spans="1:13" s="126" customFormat="1" ht="12.75">
      <c r="B586" s="122">
        <v>89</v>
      </c>
      <c r="C586" s="123" t="s">
        <v>540</v>
      </c>
      <c r="D586" s="124">
        <f t="shared" si="78"/>
        <v>0</v>
      </c>
      <c r="E586" s="134"/>
      <c r="F586" s="125" t="s">
        <v>482</v>
      </c>
      <c r="G586" s="143" t="s">
        <v>482</v>
      </c>
      <c r="H586" s="146" t="s">
        <v>482</v>
      </c>
      <c r="I586" s="143" t="s">
        <v>482</v>
      </c>
      <c r="J586" s="143" t="s">
        <v>482</v>
      </c>
      <c r="K586" s="143" t="s">
        <v>482</v>
      </c>
      <c r="L586" s="143" t="s">
        <v>482</v>
      </c>
    </row>
    <row r="587" spans="1:13" s="126" customFormat="1" ht="12.75">
      <c r="B587" s="122">
        <v>98</v>
      </c>
      <c r="C587" s="123" t="s">
        <v>127</v>
      </c>
      <c r="D587" s="124">
        <f t="shared" si="78"/>
        <v>783044.29</v>
      </c>
      <c r="E587" s="135">
        <v>58038</v>
      </c>
      <c r="F587" s="125" t="s">
        <v>482</v>
      </c>
      <c r="G587" s="135"/>
      <c r="H587" s="135">
        <v>490495.32</v>
      </c>
      <c r="I587" s="135">
        <v>118989.52</v>
      </c>
      <c r="J587" s="135">
        <v>44475.33</v>
      </c>
      <c r="K587" s="135">
        <v>45574.65</v>
      </c>
      <c r="L587" s="135">
        <v>25471.47</v>
      </c>
      <c r="M587" s="135"/>
    </row>
    <row r="588" spans="1:13" s="126" customFormat="1" ht="15">
      <c r="B588" s="122">
        <v>99</v>
      </c>
      <c r="C588" s="123" t="s">
        <v>437</v>
      </c>
      <c r="D588" s="110">
        <f>SUM(E588:F588)</f>
        <v>0</v>
      </c>
      <c r="E588" s="110"/>
      <c r="F588" s="110"/>
      <c r="G588" s="127" t="s">
        <v>482</v>
      </c>
      <c r="H588" s="127" t="s">
        <v>482</v>
      </c>
      <c r="I588" s="127" t="s">
        <v>482</v>
      </c>
      <c r="J588" s="127" t="s">
        <v>482</v>
      </c>
      <c r="K588" s="127" t="s">
        <v>482</v>
      </c>
      <c r="L588" s="127" t="s">
        <v>482</v>
      </c>
      <c r="M588" s="127" t="s">
        <v>482</v>
      </c>
    </row>
    <row r="589" spans="1:13" s="130" customFormat="1" ht="15">
      <c r="A589" s="126"/>
      <c r="B589" s="136"/>
      <c r="C589" s="112" t="s">
        <v>484</v>
      </c>
      <c r="D589" s="129">
        <f t="shared" ref="D589:M589" si="79">SUM(D582:D588)</f>
        <v>1199740.94</v>
      </c>
      <c r="E589" s="129">
        <f t="shared" si="79"/>
        <v>67823</v>
      </c>
      <c r="F589" s="129">
        <f t="shared" si="79"/>
        <v>0</v>
      </c>
      <c r="G589" s="129">
        <f t="shared" si="79"/>
        <v>0</v>
      </c>
      <c r="H589" s="129">
        <f t="shared" si="79"/>
        <v>636510.94999999995</v>
      </c>
      <c r="I589" s="129">
        <f t="shared" si="79"/>
        <v>173124</v>
      </c>
      <c r="J589" s="129">
        <f t="shared" si="79"/>
        <v>69704.87</v>
      </c>
      <c r="K589" s="129">
        <f t="shared" si="79"/>
        <v>213960.34999999998</v>
      </c>
      <c r="L589" s="129">
        <f t="shared" si="79"/>
        <v>38617.770000000004</v>
      </c>
      <c r="M589" s="129">
        <f t="shared" si="79"/>
        <v>0</v>
      </c>
    </row>
    <row r="590" spans="1:13" s="126" customFormat="1" ht="12.75">
      <c r="A590" s="130"/>
      <c r="B590" s="122"/>
      <c r="C590" s="123"/>
      <c r="D590" s="123"/>
      <c r="E590" s="123"/>
      <c r="F590" s="123"/>
      <c r="G590" s="123"/>
      <c r="H590" s="123"/>
      <c r="I590" s="123"/>
      <c r="J590" s="123"/>
      <c r="K590" s="123"/>
      <c r="L590" s="123"/>
      <c r="M590" s="123"/>
    </row>
    <row r="591" spans="1:13" s="126" customFormat="1" ht="12.75">
      <c r="B591" s="122"/>
      <c r="C591" s="123"/>
      <c r="D591" s="123"/>
      <c r="E591" s="123"/>
      <c r="F591" s="123"/>
      <c r="G591" s="123"/>
      <c r="H591" s="123"/>
      <c r="I591" s="123"/>
      <c r="J591" s="123"/>
      <c r="K591" s="123"/>
      <c r="L591" s="123"/>
      <c r="M591" s="123"/>
    </row>
    <row r="592" spans="1:13" s="126" customFormat="1" ht="12.75">
      <c r="B592" s="139" t="s">
        <v>516</v>
      </c>
      <c r="C592" s="123"/>
      <c r="D592" s="123"/>
      <c r="E592" s="123"/>
      <c r="F592" s="123"/>
      <c r="G592" s="123"/>
      <c r="H592" s="123"/>
      <c r="I592" s="133" t="s">
        <v>439</v>
      </c>
      <c r="J592" s="123"/>
      <c r="K592" s="123"/>
      <c r="L592" s="123"/>
      <c r="M592" s="123"/>
    </row>
    <row r="593" spans="1:13" s="126" customFormat="1" ht="12.75">
      <c r="B593" s="122"/>
      <c r="C593" s="123"/>
      <c r="D593" s="123"/>
      <c r="E593" s="133" t="s">
        <v>466</v>
      </c>
      <c r="F593" s="133" t="s">
        <v>467</v>
      </c>
      <c r="G593" s="133" t="s">
        <v>468</v>
      </c>
      <c r="H593" s="133" t="s">
        <v>469</v>
      </c>
      <c r="I593" s="133" t="s">
        <v>470</v>
      </c>
      <c r="J593" s="119" t="s">
        <v>471</v>
      </c>
      <c r="K593" s="133" t="s">
        <v>472</v>
      </c>
      <c r="L593" s="123"/>
      <c r="M593" s="133" t="s">
        <v>473</v>
      </c>
    </row>
    <row r="594" spans="1:13" s="126" customFormat="1" ht="12.75">
      <c r="B594" s="122"/>
      <c r="C594" s="133" t="s">
        <v>474</v>
      </c>
      <c r="D594" s="133" t="s">
        <v>475</v>
      </c>
      <c r="E594" s="133" t="s">
        <v>476</v>
      </c>
      <c r="F594" s="133" t="s">
        <v>476</v>
      </c>
      <c r="G594" s="133" t="s">
        <v>477</v>
      </c>
      <c r="H594" s="133" t="s">
        <v>477</v>
      </c>
      <c r="I594" s="133" t="s">
        <v>478</v>
      </c>
      <c r="J594" s="119" t="s">
        <v>479</v>
      </c>
      <c r="K594" s="133" t="s">
        <v>480</v>
      </c>
      <c r="L594" s="133" t="s">
        <v>452</v>
      </c>
      <c r="M594" s="133" t="s">
        <v>481</v>
      </c>
    </row>
    <row r="595" spans="1:13" s="126" customFormat="1" ht="12.75">
      <c r="B595" s="122"/>
      <c r="C595" s="123"/>
      <c r="D595" s="123"/>
      <c r="E595" s="133" t="str">
        <f>"(0)"</f>
        <v>(0)</v>
      </c>
      <c r="F595" s="133" t="str">
        <f>"(1)"</f>
        <v>(1)</v>
      </c>
      <c r="G595" s="133" t="str">
        <f>"(2)"</f>
        <v>(2)</v>
      </c>
      <c r="H595" s="133" t="str">
        <f>"(3)"</f>
        <v>(3)</v>
      </c>
      <c r="I595" s="133" t="str">
        <f>"(4)"</f>
        <v>(4)</v>
      </c>
      <c r="J595" s="133" t="str">
        <f>"(5)"</f>
        <v>(5)</v>
      </c>
      <c r="K595" s="133" t="str">
        <f>"(7)"</f>
        <v>(7)</v>
      </c>
      <c r="L595" s="133" t="str">
        <f>"(8)"</f>
        <v>(8)</v>
      </c>
      <c r="M595" s="133" t="str">
        <f>"(9)"</f>
        <v>(9)</v>
      </c>
    </row>
    <row r="596" spans="1:13" s="126" customFormat="1" ht="12.75">
      <c r="B596" s="122">
        <v>60</v>
      </c>
      <c r="C596" s="123" t="s">
        <v>190</v>
      </c>
      <c r="D596" s="124">
        <f>SUM(E596:M596)</f>
        <v>0</v>
      </c>
      <c r="E596" s="135"/>
      <c r="F596" s="125" t="s">
        <v>482</v>
      </c>
      <c r="G596" s="135"/>
      <c r="H596" s="135"/>
      <c r="I596" s="135"/>
      <c r="J596" s="135"/>
      <c r="K596" s="135"/>
      <c r="L596" s="135"/>
      <c r="M596" s="135"/>
    </row>
    <row r="597" spans="1:13" s="126" customFormat="1" ht="12.75">
      <c r="B597" s="122">
        <v>83</v>
      </c>
      <c r="C597" s="123" t="s">
        <v>124</v>
      </c>
      <c r="D597" s="124">
        <f>SUM(E597:M597)</f>
        <v>0</v>
      </c>
      <c r="E597" s="135"/>
      <c r="F597" s="125" t="s">
        <v>482</v>
      </c>
      <c r="G597" s="125" t="s">
        <v>482</v>
      </c>
      <c r="H597" s="125" t="s">
        <v>482</v>
      </c>
      <c r="I597" s="125" t="s">
        <v>482</v>
      </c>
      <c r="J597" s="125" t="s">
        <v>482</v>
      </c>
      <c r="K597" s="135"/>
      <c r="L597" s="125" t="s">
        <v>482</v>
      </c>
      <c r="M597" s="125" t="s">
        <v>482</v>
      </c>
    </row>
    <row r="598" spans="1:13" s="126" customFormat="1" ht="12.75">
      <c r="B598" s="122">
        <v>89</v>
      </c>
      <c r="C598" s="123" t="s">
        <v>540</v>
      </c>
      <c r="D598" s="124">
        <f>SUM(E598:M598)</f>
        <v>0</v>
      </c>
      <c r="E598" s="134"/>
      <c r="F598" s="125" t="s">
        <v>482</v>
      </c>
      <c r="G598" s="143" t="s">
        <v>482</v>
      </c>
      <c r="H598" s="146" t="s">
        <v>482</v>
      </c>
      <c r="I598" s="143" t="s">
        <v>482</v>
      </c>
      <c r="J598" s="143" t="s">
        <v>482</v>
      </c>
      <c r="K598" s="143" t="s">
        <v>482</v>
      </c>
      <c r="L598" s="143" t="s">
        <v>482</v>
      </c>
    </row>
    <row r="599" spans="1:13" s="126" customFormat="1" ht="12.75">
      <c r="B599" s="122">
        <v>98</v>
      </c>
      <c r="C599" s="123" t="s">
        <v>127</v>
      </c>
      <c r="D599" s="124">
        <f>SUM(E599:M599)</f>
        <v>0</v>
      </c>
      <c r="E599" s="135"/>
      <c r="F599" s="125" t="s">
        <v>482</v>
      </c>
      <c r="G599" s="135"/>
      <c r="H599" s="135"/>
      <c r="I599" s="135"/>
      <c r="J599" s="135"/>
      <c r="K599" s="135"/>
      <c r="L599" s="135"/>
      <c r="M599" s="135"/>
    </row>
    <row r="600" spans="1:13" s="126" customFormat="1" ht="15">
      <c r="B600" s="122">
        <v>99</v>
      </c>
      <c r="C600" s="123" t="s">
        <v>437</v>
      </c>
      <c r="D600" s="110">
        <f>SUM(E600:F600)</f>
        <v>0</v>
      </c>
      <c r="E600" s="110"/>
      <c r="F600" s="110"/>
      <c r="G600" s="127" t="s">
        <v>482</v>
      </c>
      <c r="H600" s="127" t="s">
        <v>482</v>
      </c>
      <c r="I600" s="127" t="s">
        <v>482</v>
      </c>
      <c r="J600" s="127" t="s">
        <v>482</v>
      </c>
      <c r="K600" s="127" t="s">
        <v>482</v>
      </c>
      <c r="L600" s="127" t="s">
        <v>482</v>
      </c>
      <c r="M600" s="127" t="s">
        <v>482</v>
      </c>
    </row>
    <row r="601" spans="1:13" s="130" customFormat="1" ht="15">
      <c r="A601" s="126"/>
      <c r="B601" s="136"/>
      <c r="C601" s="112" t="s">
        <v>484</v>
      </c>
      <c r="D601" s="129">
        <f t="shared" ref="D601:M601" si="80">SUM(D596:D600)</f>
        <v>0</v>
      </c>
      <c r="E601" s="129">
        <f t="shared" si="80"/>
        <v>0</v>
      </c>
      <c r="F601" s="129">
        <f t="shared" si="80"/>
        <v>0</v>
      </c>
      <c r="G601" s="129">
        <f t="shared" si="80"/>
        <v>0</v>
      </c>
      <c r="H601" s="129">
        <f t="shared" si="80"/>
        <v>0</v>
      </c>
      <c r="I601" s="129">
        <f t="shared" si="80"/>
        <v>0</v>
      </c>
      <c r="J601" s="129">
        <f t="shared" si="80"/>
        <v>0</v>
      </c>
      <c r="K601" s="129">
        <f t="shared" si="80"/>
        <v>0</v>
      </c>
      <c r="L601" s="129">
        <f t="shared" si="80"/>
        <v>0</v>
      </c>
      <c r="M601" s="129">
        <f t="shared" si="80"/>
        <v>0</v>
      </c>
    </row>
    <row r="602" spans="1:13" s="126" customFormat="1" ht="12.75">
      <c r="A602" s="130"/>
      <c r="B602" s="141"/>
      <c r="C602" s="123"/>
      <c r="D602" s="123"/>
      <c r="E602" s="123"/>
      <c r="F602" s="123"/>
      <c r="G602" s="123"/>
      <c r="H602" s="123"/>
      <c r="I602" s="123"/>
      <c r="J602" s="123"/>
      <c r="K602" s="123"/>
      <c r="L602" s="123"/>
      <c r="M602" s="123"/>
    </row>
    <row r="603" spans="1:13" s="126" customFormat="1" ht="12.75">
      <c r="B603" s="141"/>
      <c r="C603" s="123"/>
      <c r="D603" s="123"/>
      <c r="E603" s="123"/>
      <c r="F603" s="123"/>
      <c r="G603" s="123"/>
      <c r="H603" s="123"/>
      <c r="I603" s="123"/>
      <c r="J603" s="123"/>
      <c r="K603" s="123"/>
      <c r="L603" s="123"/>
      <c r="M603" s="123"/>
    </row>
    <row r="604" spans="1:13" s="126" customFormat="1" ht="12.75">
      <c r="B604" s="139" t="s">
        <v>517</v>
      </c>
      <c r="C604" s="123"/>
      <c r="D604" s="123"/>
      <c r="E604" s="123"/>
      <c r="F604" s="123"/>
      <c r="G604" s="123"/>
      <c r="H604" s="123"/>
      <c r="I604" s="133" t="s">
        <v>439</v>
      </c>
      <c r="J604" s="123"/>
      <c r="K604" s="123"/>
      <c r="L604" s="123"/>
      <c r="M604" s="123"/>
    </row>
    <row r="605" spans="1:13" s="126" customFormat="1" ht="12.75">
      <c r="B605" s="122"/>
      <c r="C605" s="123"/>
      <c r="D605" s="123"/>
      <c r="E605" s="133" t="s">
        <v>466</v>
      </c>
      <c r="F605" s="133" t="s">
        <v>467</v>
      </c>
      <c r="G605" s="133" t="s">
        <v>468</v>
      </c>
      <c r="H605" s="133" t="s">
        <v>469</v>
      </c>
      <c r="I605" s="133" t="s">
        <v>470</v>
      </c>
      <c r="J605" s="119" t="s">
        <v>471</v>
      </c>
      <c r="K605" s="133" t="s">
        <v>472</v>
      </c>
      <c r="L605" s="123"/>
      <c r="M605" s="133" t="s">
        <v>473</v>
      </c>
    </row>
    <row r="606" spans="1:13" s="126" customFormat="1" ht="12.75">
      <c r="B606" s="122"/>
      <c r="C606" s="133" t="s">
        <v>474</v>
      </c>
      <c r="D606" s="133" t="s">
        <v>475</v>
      </c>
      <c r="E606" s="133" t="s">
        <v>476</v>
      </c>
      <c r="F606" s="133" t="s">
        <v>476</v>
      </c>
      <c r="G606" s="133" t="s">
        <v>477</v>
      </c>
      <c r="H606" s="133" t="s">
        <v>477</v>
      </c>
      <c r="I606" s="133" t="s">
        <v>478</v>
      </c>
      <c r="J606" s="119" t="s">
        <v>479</v>
      </c>
      <c r="K606" s="133" t="s">
        <v>480</v>
      </c>
      <c r="L606" s="133" t="s">
        <v>452</v>
      </c>
      <c r="M606" s="133" t="s">
        <v>481</v>
      </c>
    </row>
    <row r="607" spans="1:13" s="126" customFormat="1" ht="12.75">
      <c r="B607" s="122"/>
      <c r="C607" s="123"/>
      <c r="D607" s="123"/>
      <c r="E607" s="133" t="str">
        <f>"(0)"</f>
        <v>(0)</v>
      </c>
      <c r="F607" s="133" t="str">
        <f>"(1)"</f>
        <v>(1)</v>
      </c>
      <c r="G607" s="133" t="str">
        <f>"(2)"</f>
        <v>(2)</v>
      </c>
      <c r="H607" s="133" t="str">
        <f>"(3)"</f>
        <v>(3)</v>
      </c>
      <c r="I607" s="133" t="str">
        <f>"(4)"</f>
        <v>(4)</v>
      </c>
      <c r="J607" s="133" t="str">
        <f>"(5)"</f>
        <v>(5)</v>
      </c>
      <c r="K607" s="133" t="str">
        <f>"(7)"</f>
        <v>(7)</v>
      </c>
      <c r="L607" s="133" t="str">
        <f>"(8)"</f>
        <v>(8)</v>
      </c>
      <c r="M607" s="133" t="str">
        <f>"(9)"</f>
        <v>(9)</v>
      </c>
    </row>
    <row r="608" spans="1:13" s="126" customFormat="1" ht="12.75">
      <c r="B608" s="122">
        <v>21</v>
      </c>
      <c r="C608" s="123" t="s">
        <v>175</v>
      </c>
      <c r="D608" s="124">
        <f t="shared" ref="D608" si="81">SUM(E608:M608)</f>
        <v>0</v>
      </c>
      <c r="E608" s="135"/>
      <c r="F608" s="125" t="s">
        <v>482</v>
      </c>
      <c r="G608" s="135"/>
      <c r="H608" s="135"/>
      <c r="I608" s="135"/>
      <c r="J608" s="135"/>
      <c r="K608" s="135"/>
      <c r="L608" s="135"/>
      <c r="M608" s="135"/>
    </row>
    <row r="609" spans="1:13" s="126" customFormat="1" ht="12.75">
      <c r="B609" s="122">
        <v>60</v>
      </c>
      <c r="C609" s="123" t="s">
        <v>190</v>
      </c>
      <c r="D609" s="124">
        <f>SUM(E609:M609)</f>
        <v>0</v>
      </c>
      <c r="E609" s="135"/>
      <c r="F609" s="125" t="s">
        <v>482</v>
      </c>
      <c r="G609" s="135"/>
      <c r="H609" s="135"/>
      <c r="I609" s="135"/>
      <c r="J609" s="135"/>
      <c r="K609" s="135"/>
      <c r="L609" s="135"/>
      <c r="M609" s="135"/>
    </row>
    <row r="610" spans="1:13" s="126" customFormat="1" ht="12.75">
      <c r="B610" s="122">
        <v>72</v>
      </c>
      <c r="C610" s="123" t="s">
        <v>663</v>
      </c>
      <c r="D610" s="124">
        <f t="shared" ref="D610:D611" si="82">SUM(E610:M610)</f>
        <v>0</v>
      </c>
      <c r="E610" s="135"/>
      <c r="F610" s="125"/>
      <c r="G610" s="135"/>
      <c r="H610" s="135"/>
      <c r="I610" s="135"/>
      <c r="J610" s="135"/>
      <c r="K610" s="135"/>
      <c r="L610" s="135"/>
      <c r="M610" s="135"/>
    </row>
    <row r="611" spans="1:13" s="126" customFormat="1" ht="12.75">
      <c r="B611" s="122">
        <v>83</v>
      </c>
      <c r="C611" s="123" t="s">
        <v>124</v>
      </c>
      <c r="D611" s="124">
        <f t="shared" si="82"/>
        <v>0</v>
      </c>
      <c r="E611" s="135"/>
      <c r="F611" s="125" t="s">
        <v>482</v>
      </c>
      <c r="G611" s="125" t="s">
        <v>482</v>
      </c>
      <c r="H611" s="125" t="s">
        <v>482</v>
      </c>
      <c r="I611" s="125" t="s">
        <v>482</v>
      </c>
      <c r="J611" s="125" t="s">
        <v>482</v>
      </c>
      <c r="K611" s="135"/>
      <c r="L611" s="125" t="s">
        <v>482</v>
      </c>
      <c r="M611" s="125" t="s">
        <v>482</v>
      </c>
    </row>
    <row r="612" spans="1:13" s="126" customFormat="1" ht="12.75">
      <c r="B612" s="122">
        <v>89</v>
      </c>
      <c r="C612" s="123" t="s">
        <v>540</v>
      </c>
      <c r="D612" s="124">
        <f>SUM(E612:M612)</f>
        <v>2374.17</v>
      </c>
      <c r="E612" s="134"/>
      <c r="F612" s="125" t="s">
        <v>482</v>
      </c>
      <c r="G612" s="143" t="s">
        <v>482</v>
      </c>
      <c r="H612" s="146" t="s">
        <v>482</v>
      </c>
      <c r="I612" s="143" t="s">
        <v>482</v>
      </c>
      <c r="J612" s="143" t="s">
        <v>482</v>
      </c>
      <c r="K612" s="143" t="s">
        <v>482</v>
      </c>
      <c r="L612" s="143" t="s">
        <v>482</v>
      </c>
      <c r="M612" s="126">
        <v>2374.17</v>
      </c>
    </row>
    <row r="613" spans="1:13" s="126" customFormat="1" ht="12.75">
      <c r="B613" s="122">
        <v>98</v>
      </c>
      <c r="C613" s="123" t="s">
        <v>127</v>
      </c>
      <c r="D613" s="124">
        <f>SUM(E613:M613)</f>
        <v>3544757.8200000003</v>
      </c>
      <c r="E613" s="135">
        <v>214940</v>
      </c>
      <c r="F613" s="125" t="s">
        <v>482</v>
      </c>
      <c r="G613" s="135">
        <v>9832.56</v>
      </c>
      <c r="H613" s="135">
        <v>1131899.6499999999</v>
      </c>
      <c r="I613" s="135">
        <v>400079.14</v>
      </c>
      <c r="J613" s="135">
        <v>50381.93</v>
      </c>
      <c r="K613" s="135">
        <v>1704502.96</v>
      </c>
      <c r="L613" s="135">
        <v>33121.58</v>
      </c>
      <c r="M613" s="135"/>
    </row>
    <row r="614" spans="1:13" s="126" customFormat="1" ht="15">
      <c r="B614" s="122">
        <v>99</v>
      </c>
      <c r="C614" s="123" t="s">
        <v>437</v>
      </c>
      <c r="D614" s="110">
        <f>SUM(E614:F614)</f>
        <v>-50940</v>
      </c>
      <c r="E614" s="110"/>
      <c r="F614" s="110">
        <v>-50940</v>
      </c>
      <c r="G614" s="127" t="s">
        <v>482</v>
      </c>
      <c r="H614" s="127" t="s">
        <v>482</v>
      </c>
      <c r="I614" s="127" t="s">
        <v>482</v>
      </c>
      <c r="J614" s="127" t="s">
        <v>482</v>
      </c>
      <c r="K614" s="127" t="s">
        <v>482</v>
      </c>
      <c r="L614" s="127" t="s">
        <v>482</v>
      </c>
      <c r="M614" s="127" t="s">
        <v>482</v>
      </c>
    </row>
    <row r="615" spans="1:13" s="130" customFormat="1" ht="15">
      <c r="A615" s="126"/>
      <c r="B615" s="136"/>
      <c r="C615" s="112" t="s">
        <v>484</v>
      </c>
      <c r="D615" s="129">
        <f t="shared" ref="D615:M615" si="83">SUM(D608:D614)</f>
        <v>3496191.99</v>
      </c>
      <c r="E615" s="129">
        <f t="shared" si="83"/>
        <v>214940</v>
      </c>
      <c r="F615" s="129">
        <f t="shared" si="83"/>
        <v>-50940</v>
      </c>
      <c r="G615" s="129">
        <f t="shared" si="83"/>
        <v>9832.56</v>
      </c>
      <c r="H615" s="129">
        <f t="shared" si="83"/>
        <v>1131899.6499999999</v>
      </c>
      <c r="I615" s="129">
        <f t="shared" si="83"/>
        <v>400079.14</v>
      </c>
      <c r="J615" s="129">
        <f t="shared" si="83"/>
        <v>50381.93</v>
      </c>
      <c r="K615" s="129">
        <f t="shared" si="83"/>
        <v>1704502.96</v>
      </c>
      <c r="L615" s="129">
        <f t="shared" si="83"/>
        <v>33121.58</v>
      </c>
      <c r="M615" s="129">
        <f t="shared" si="83"/>
        <v>2374.17</v>
      </c>
    </row>
    <row r="616" spans="1:13" s="126" customFormat="1" ht="12.75">
      <c r="A616" s="130"/>
      <c r="B616" s="141"/>
      <c r="C616" s="123"/>
      <c r="D616" s="123"/>
      <c r="E616" s="123"/>
      <c r="F616" s="123"/>
      <c r="G616" s="123"/>
      <c r="H616" s="123"/>
      <c r="I616" s="123"/>
      <c r="J616" s="123"/>
      <c r="K616" s="123"/>
      <c r="L616" s="123"/>
      <c r="M616" s="123"/>
    </row>
    <row r="617" spans="1:13" s="126" customFormat="1" ht="12.75">
      <c r="B617" s="141"/>
      <c r="C617" s="123"/>
      <c r="D617" s="123"/>
      <c r="E617" s="123"/>
      <c r="F617" s="123"/>
      <c r="G617" s="123"/>
      <c r="H617" s="123"/>
      <c r="I617" s="123"/>
      <c r="J617" s="123"/>
      <c r="K617" s="123"/>
      <c r="L617" s="123"/>
      <c r="M617" s="123"/>
    </row>
    <row r="618" spans="1:13" s="126" customFormat="1" ht="12.75">
      <c r="B618" s="136" t="s">
        <v>518</v>
      </c>
      <c r="C618" s="123"/>
      <c r="D618" s="123"/>
      <c r="E618" s="123"/>
      <c r="F618" s="123"/>
      <c r="G618" s="123"/>
      <c r="H618" s="123"/>
      <c r="I618" s="133" t="s">
        <v>439</v>
      </c>
      <c r="J618" s="123"/>
      <c r="K618" s="123"/>
      <c r="L618" s="123"/>
      <c r="M618" s="123"/>
    </row>
    <row r="619" spans="1:13" s="126" customFormat="1" ht="12.75">
      <c r="B619" s="122"/>
      <c r="C619" s="123"/>
      <c r="D619" s="123"/>
      <c r="E619" s="133" t="s">
        <v>466</v>
      </c>
      <c r="F619" s="133" t="s">
        <v>467</v>
      </c>
      <c r="G619" s="133" t="s">
        <v>468</v>
      </c>
      <c r="H619" s="133" t="s">
        <v>469</v>
      </c>
      <c r="I619" s="133" t="s">
        <v>470</v>
      </c>
      <c r="J619" s="119" t="s">
        <v>471</v>
      </c>
      <c r="K619" s="133" t="s">
        <v>472</v>
      </c>
      <c r="L619" s="123"/>
      <c r="M619" s="133" t="s">
        <v>473</v>
      </c>
    </row>
    <row r="620" spans="1:13" s="126" customFormat="1" ht="12.75">
      <c r="B620" s="122"/>
      <c r="C620" s="133" t="s">
        <v>474</v>
      </c>
      <c r="D620" s="133" t="s">
        <v>475</v>
      </c>
      <c r="E620" s="133" t="s">
        <v>476</v>
      </c>
      <c r="F620" s="133" t="s">
        <v>476</v>
      </c>
      <c r="G620" s="133" t="s">
        <v>477</v>
      </c>
      <c r="H620" s="133" t="s">
        <v>477</v>
      </c>
      <c r="I620" s="133" t="s">
        <v>478</v>
      </c>
      <c r="J620" s="119" t="s">
        <v>479</v>
      </c>
      <c r="K620" s="133" t="s">
        <v>480</v>
      </c>
      <c r="L620" s="133" t="s">
        <v>452</v>
      </c>
      <c r="M620" s="133" t="s">
        <v>481</v>
      </c>
    </row>
    <row r="621" spans="1:13" s="126" customFormat="1" ht="12.75">
      <c r="B621" s="122"/>
      <c r="C621" s="123"/>
      <c r="D621" s="123"/>
      <c r="E621" s="133" t="str">
        <f>"(0)"</f>
        <v>(0)</v>
      </c>
      <c r="F621" s="133" t="str">
        <f>"(1)"</f>
        <v>(1)</v>
      </c>
      <c r="G621" s="133" t="str">
        <f>"(2)"</f>
        <v>(2)</v>
      </c>
      <c r="H621" s="133" t="str">
        <f>"(3)"</f>
        <v>(3)</v>
      </c>
      <c r="I621" s="133" t="str">
        <f>"(4)"</f>
        <v>(4)</v>
      </c>
      <c r="J621" s="133" t="str">
        <f>"(5)"</f>
        <v>(5)</v>
      </c>
      <c r="K621" s="133" t="str">
        <f>"(7)"</f>
        <v>(7)</v>
      </c>
      <c r="L621" s="133" t="str">
        <f>"(8)"</f>
        <v>(8)</v>
      </c>
      <c r="M621" s="133" t="str">
        <f>"(9)"</f>
        <v>(9)</v>
      </c>
    </row>
    <row r="622" spans="1:13" s="126" customFormat="1" ht="12.75">
      <c r="B622" s="122">
        <v>60</v>
      </c>
      <c r="C622" s="123" t="s">
        <v>190</v>
      </c>
      <c r="D622" s="124">
        <f>SUM(E622:M622)</f>
        <v>0</v>
      </c>
      <c r="E622" s="135"/>
      <c r="F622" s="125" t="s">
        <v>482</v>
      </c>
      <c r="G622" s="135"/>
      <c r="H622" s="135"/>
      <c r="I622" s="135"/>
      <c r="J622" s="135"/>
      <c r="K622" s="135"/>
      <c r="L622" s="135"/>
      <c r="M622" s="135"/>
    </row>
    <row r="623" spans="1:13" s="126" customFormat="1" ht="12.75">
      <c r="B623" s="122">
        <v>83</v>
      </c>
      <c r="C623" s="123" t="s">
        <v>124</v>
      </c>
      <c r="D623" s="124">
        <f>SUM(E623:M623)</f>
        <v>0</v>
      </c>
      <c r="E623" s="135"/>
      <c r="F623" s="125" t="s">
        <v>482</v>
      </c>
      <c r="G623" s="125" t="s">
        <v>482</v>
      </c>
      <c r="H623" s="125" t="s">
        <v>482</v>
      </c>
      <c r="I623" s="125" t="s">
        <v>482</v>
      </c>
      <c r="J623" s="125" t="s">
        <v>482</v>
      </c>
      <c r="K623" s="135"/>
      <c r="L623" s="125" t="s">
        <v>482</v>
      </c>
      <c r="M623" s="125" t="s">
        <v>482</v>
      </c>
    </row>
    <row r="624" spans="1:13" s="126" customFormat="1" ht="12.75">
      <c r="B624" s="122">
        <v>89</v>
      </c>
      <c r="C624" s="123" t="s">
        <v>540</v>
      </c>
      <c r="D624" s="124">
        <f>SUM(E624:M624)</f>
        <v>0</v>
      </c>
      <c r="E624" s="134"/>
      <c r="F624" s="125" t="s">
        <v>482</v>
      </c>
      <c r="G624" s="143" t="s">
        <v>482</v>
      </c>
      <c r="H624" s="146" t="s">
        <v>482</v>
      </c>
      <c r="I624" s="143" t="s">
        <v>482</v>
      </c>
      <c r="J624" s="143" t="s">
        <v>482</v>
      </c>
      <c r="K624" s="143" t="s">
        <v>482</v>
      </c>
      <c r="L624" s="143" t="s">
        <v>482</v>
      </c>
    </row>
    <row r="625" spans="1:13" s="126" customFormat="1" ht="12.75">
      <c r="B625" s="122">
        <v>98</v>
      </c>
      <c r="C625" s="123" t="s">
        <v>127</v>
      </c>
      <c r="D625" s="124">
        <f>SUM(E625:M625)</f>
        <v>1632822.74</v>
      </c>
      <c r="E625" s="135">
        <v>192028</v>
      </c>
      <c r="F625" s="125" t="s">
        <v>482</v>
      </c>
      <c r="G625" s="135">
        <v>7210.5</v>
      </c>
      <c r="H625" s="135">
        <v>785111.88</v>
      </c>
      <c r="I625" s="135">
        <v>303864.77</v>
      </c>
      <c r="J625" s="135">
        <v>13512.16</v>
      </c>
      <c r="K625" s="135">
        <v>315795.11</v>
      </c>
      <c r="L625" s="135">
        <v>15300.32</v>
      </c>
      <c r="M625" s="135"/>
    </row>
    <row r="626" spans="1:13" s="126" customFormat="1" ht="15">
      <c r="B626" s="122">
        <v>99</v>
      </c>
      <c r="C626" s="123" t="s">
        <v>437</v>
      </c>
      <c r="D626" s="110">
        <f>SUM(E626:F626)</f>
        <v>0</v>
      </c>
      <c r="E626" s="110"/>
      <c r="F626" s="110"/>
      <c r="G626" s="127" t="s">
        <v>482</v>
      </c>
      <c r="H626" s="127" t="s">
        <v>482</v>
      </c>
      <c r="I626" s="127" t="s">
        <v>482</v>
      </c>
      <c r="J626" s="127" t="s">
        <v>482</v>
      </c>
      <c r="K626" s="127" t="s">
        <v>482</v>
      </c>
      <c r="L626" s="127" t="s">
        <v>482</v>
      </c>
      <c r="M626" s="127" t="s">
        <v>482</v>
      </c>
    </row>
    <row r="627" spans="1:13" s="130" customFormat="1" ht="15">
      <c r="A627" s="126"/>
      <c r="B627" s="136"/>
      <c r="C627" s="112" t="s">
        <v>484</v>
      </c>
      <c r="D627" s="129">
        <f t="shared" ref="D627:M627" si="84">SUM(D622:D626)</f>
        <v>1632822.74</v>
      </c>
      <c r="E627" s="129">
        <f t="shared" si="84"/>
        <v>192028</v>
      </c>
      <c r="F627" s="129">
        <f t="shared" si="84"/>
        <v>0</v>
      </c>
      <c r="G627" s="129">
        <f t="shared" si="84"/>
        <v>7210.5</v>
      </c>
      <c r="H627" s="129">
        <f t="shared" si="84"/>
        <v>785111.88</v>
      </c>
      <c r="I627" s="129">
        <f t="shared" si="84"/>
        <v>303864.77</v>
      </c>
      <c r="J627" s="129">
        <f t="shared" si="84"/>
        <v>13512.16</v>
      </c>
      <c r="K627" s="129">
        <f t="shared" si="84"/>
        <v>315795.11</v>
      </c>
      <c r="L627" s="129">
        <f t="shared" si="84"/>
        <v>15300.32</v>
      </c>
      <c r="M627" s="129">
        <f t="shared" si="84"/>
        <v>0</v>
      </c>
    </row>
    <row r="628" spans="1:13" s="126" customFormat="1" ht="12.75">
      <c r="A628" s="130"/>
      <c r="B628" s="141"/>
      <c r="C628" s="123"/>
      <c r="D628" s="123"/>
      <c r="E628" s="123"/>
      <c r="F628" s="123"/>
      <c r="G628" s="123"/>
      <c r="H628" s="123"/>
      <c r="I628" s="123"/>
      <c r="J628" s="123"/>
      <c r="K628" s="123"/>
      <c r="L628" s="123"/>
      <c r="M628" s="123"/>
    </row>
    <row r="629" spans="1:13" s="126" customFormat="1" ht="12.75">
      <c r="B629" s="141"/>
      <c r="C629" s="123"/>
      <c r="D629" s="123"/>
      <c r="E629" s="123"/>
      <c r="F629" s="123"/>
      <c r="G629" s="123"/>
      <c r="H629" s="123"/>
      <c r="I629" s="123"/>
      <c r="J629" s="123"/>
      <c r="K629" s="123"/>
      <c r="L629" s="123"/>
      <c r="M629" s="123"/>
    </row>
    <row r="630" spans="1:13" s="126" customFormat="1" ht="12.75">
      <c r="B630" s="139" t="s">
        <v>519</v>
      </c>
      <c r="C630" s="123"/>
      <c r="D630" s="123"/>
      <c r="E630" s="123"/>
      <c r="F630" s="123"/>
      <c r="G630" s="123"/>
      <c r="H630" s="123"/>
      <c r="I630" s="133" t="s">
        <v>439</v>
      </c>
      <c r="J630" s="123"/>
      <c r="K630" s="123"/>
      <c r="L630" s="123"/>
      <c r="M630" s="123"/>
    </row>
    <row r="631" spans="1:13" s="126" customFormat="1" ht="12.75">
      <c r="B631" s="122"/>
      <c r="C631" s="123"/>
      <c r="D631" s="123"/>
      <c r="E631" s="133" t="s">
        <v>466</v>
      </c>
      <c r="F631" s="133" t="s">
        <v>467</v>
      </c>
      <c r="G631" s="133" t="s">
        <v>468</v>
      </c>
      <c r="H631" s="133" t="s">
        <v>469</v>
      </c>
      <c r="I631" s="133" t="s">
        <v>470</v>
      </c>
      <c r="J631" s="119" t="s">
        <v>471</v>
      </c>
      <c r="K631" s="133" t="s">
        <v>472</v>
      </c>
      <c r="L631" s="123"/>
      <c r="M631" s="133" t="s">
        <v>473</v>
      </c>
    </row>
    <row r="632" spans="1:13" s="126" customFormat="1" ht="12.75">
      <c r="B632" s="122"/>
      <c r="C632" s="133" t="s">
        <v>474</v>
      </c>
      <c r="D632" s="133" t="s">
        <v>475</v>
      </c>
      <c r="E632" s="133" t="s">
        <v>476</v>
      </c>
      <c r="F632" s="133" t="s">
        <v>476</v>
      </c>
      <c r="G632" s="133" t="s">
        <v>477</v>
      </c>
      <c r="H632" s="133" t="s">
        <v>477</v>
      </c>
      <c r="I632" s="133" t="s">
        <v>478</v>
      </c>
      <c r="J632" s="119" t="s">
        <v>479</v>
      </c>
      <c r="K632" s="133" t="s">
        <v>480</v>
      </c>
      <c r="L632" s="133" t="s">
        <v>452</v>
      </c>
      <c r="M632" s="133" t="s">
        <v>481</v>
      </c>
    </row>
    <row r="633" spans="1:13" s="126" customFormat="1" ht="12.75">
      <c r="B633" s="122"/>
      <c r="C633" s="123"/>
      <c r="D633" s="123"/>
      <c r="E633" s="133" t="str">
        <f>"(0)"</f>
        <v>(0)</v>
      </c>
      <c r="F633" s="133" t="str">
        <f>"(1)"</f>
        <v>(1)</v>
      </c>
      <c r="G633" s="133" t="str">
        <f>"(2)"</f>
        <v>(2)</v>
      </c>
      <c r="H633" s="133" t="str">
        <f>"(3)"</f>
        <v>(3)</v>
      </c>
      <c r="I633" s="133" t="str">
        <f>"(4)"</f>
        <v>(4)</v>
      </c>
      <c r="J633" s="133" t="str">
        <f>"(5)"</f>
        <v>(5)</v>
      </c>
      <c r="K633" s="133" t="str">
        <f>"(7)"</f>
        <v>(7)</v>
      </c>
      <c r="L633" s="133" t="str">
        <f>"(8)"</f>
        <v>(8)</v>
      </c>
      <c r="M633" s="133" t="str">
        <f>"(9)"</f>
        <v>(9)</v>
      </c>
    </row>
    <row r="634" spans="1:13" s="126" customFormat="1" ht="12.75">
      <c r="B634" s="122">
        <v>60</v>
      </c>
      <c r="C634" s="123" t="s">
        <v>190</v>
      </c>
      <c r="D634" s="124">
        <f>SUM(E634:M634)</f>
        <v>0</v>
      </c>
      <c r="E634" s="135"/>
      <c r="F634" s="125" t="s">
        <v>482</v>
      </c>
      <c r="G634" s="135"/>
      <c r="H634" s="135"/>
      <c r="I634" s="135"/>
      <c r="J634" s="135"/>
      <c r="K634" s="135"/>
      <c r="L634" s="135"/>
      <c r="M634" s="135"/>
    </row>
    <row r="635" spans="1:13" s="126" customFormat="1" ht="12.75">
      <c r="B635" s="122">
        <v>83</v>
      </c>
      <c r="C635" s="123" t="s">
        <v>124</v>
      </c>
      <c r="D635" s="124">
        <f>SUM(E635:M635)</f>
        <v>0</v>
      </c>
      <c r="E635" s="135"/>
      <c r="F635" s="125" t="s">
        <v>482</v>
      </c>
      <c r="G635" s="125" t="s">
        <v>482</v>
      </c>
      <c r="H635" s="125" t="s">
        <v>482</v>
      </c>
      <c r="I635" s="125" t="s">
        <v>482</v>
      </c>
      <c r="J635" s="125" t="s">
        <v>482</v>
      </c>
      <c r="K635" s="135"/>
      <c r="L635" s="125" t="s">
        <v>482</v>
      </c>
      <c r="M635" s="125" t="s">
        <v>482</v>
      </c>
    </row>
    <row r="636" spans="1:13" s="126" customFormat="1" ht="12.75">
      <c r="B636" s="122">
        <v>89</v>
      </c>
      <c r="C636" s="123" t="s">
        <v>540</v>
      </c>
      <c r="D636" s="124">
        <f>SUM(E636:M636)</f>
        <v>0</v>
      </c>
      <c r="E636" s="134"/>
      <c r="F636" s="125" t="s">
        <v>482</v>
      </c>
      <c r="G636" s="143" t="s">
        <v>482</v>
      </c>
      <c r="H636" s="146" t="s">
        <v>482</v>
      </c>
      <c r="I636" s="143" t="s">
        <v>482</v>
      </c>
      <c r="J636" s="143" t="s">
        <v>482</v>
      </c>
      <c r="K636" s="143" t="s">
        <v>482</v>
      </c>
      <c r="L636" s="143" t="s">
        <v>482</v>
      </c>
    </row>
    <row r="637" spans="1:13" s="126" customFormat="1" ht="12.75">
      <c r="B637" s="122">
        <v>98</v>
      </c>
      <c r="C637" s="123" t="s">
        <v>127</v>
      </c>
      <c r="D637" s="124">
        <f>SUM(E637:M637)</f>
        <v>0</v>
      </c>
      <c r="E637" s="135"/>
      <c r="F637" s="125" t="s">
        <v>482</v>
      </c>
      <c r="G637" s="135"/>
      <c r="H637" s="135"/>
      <c r="I637" s="135"/>
      <c r="J637" s="135"/>
      <c r="K637" s="135"/>
      <c r="L637" s="135"/>
      <c r="M637" s="135"/>
    </row>
    <row r="638" spans="1:13" s="126" customFormat="1" ht="15">
      <c r="B638" s="122">
        <v>99</v>
      </c>
      <c r="C638" s="123" t="s">
        <v>437</v>
      </c>
      <c r="D638" s="110">
        <f>SUM(E638:F638)</f>
        <v>0</v>
      </c>
      <c r="E638" s="110"/>
      <c r="F638" s="110"/>
      <c r="G638" s="127" t="s">
        <v>482</v>
      </c>
      <c r="H638" s="127" t="s">
        <v>482</v>
      </c>
      <c r="I638" s="127" t="s">
        <v>482</v>
      </c>
      <c r="J638" s="127" t="s">
        <v>482</v>
      </c>
      <c r="K638" s="127" t="s">
        <v>482</v>
      </c>
      <c r="L638" s="127" t="s">
        <v>482</v>
      </c>
      <c r="M638" s="127" t="s">
        <v>482</v>
      </c>
    </row>
    <row r="639" spans="1:13" s="130" customFormat="1" ht="15">
      <c r="A639" s="126"/>
      <c r="B639" s="136"/>
      <c r="C639" s="112" t="s">
        <v>484</v>
      </c>
      <c r="D639" s="129">
        <f t="shared" ref="D639:M639" si="85">SUM(D634:D638)</f>
        <v>0</v>
      </c>
      <c r="E639" s="129">
        <f t="shared" si="85"/>
        <v>0</v>
      </c>
      <c r="F639" s="129">
        <f t="shared" si="85"/>
        <v>0</v>
      </c>
      <c r="G639" s="129">
        <f t="shared" si="85"/>
        <v>0</v>
      </c>
      <c r="H639" s="129">
        <f t="shared" si="85"/>
        <v>0</v>
      </c>
      <c r="I639" s="129">
        <f t="shared" si="85"/>
        <v>0</v>
      </c>
      <c r="J639" s="129">
        <f t="shared" si="85"/>
        <v>0</v>
      </c>
      <c r="K639" s="129">
        <f t="shared" si="85"/>
        <v>0</v>
      </c>
      <c r="L639" s="129">
        <f t="shared" si="85"/>
        <v>0</v>
      </c>
      <c r="M639" s="129">
        <f t="shared" si="85"/>
        <v>0</v>
      </c>
    </row>
    <row r="640" spans="1:13" s="126" customFormat="1" ht="12.75">
      <c r="A640" s="130"/>
      <c r="B640" s="122"/>
      <c r="C640" s="123"/>
      <c r="D640" s="123"/>
      <c r="E640" s="133"/>
      <c r="F640" s="133"/>
      <c r="G640" s="133"/>
      <c r="H640" s="133"/>
      <c r="I640" s="133"/>
      <c r="J640" s="133"/>
      <c r="K640" s="133"/>
      <c r="L640" s="133"/>
      <c r="M640" s="133"/>
    </row>
    <row r="641" spans="1:13" s="126" customFormat="1" ht="12.75">
      <c r="B641" s="122"/>
      <c r="C641" s="123"/>
      <c r="D641" s="123"/>
      <c r="E641" s="133"/>
      <c r="F641" s="133"/>
      <c r="G641" s="133"/>
      <c r="H641" s="133"/>
      <c r="I641" s="133"/>
      <c r="J641" s="133"/>
      <c r="K641" s="133"/>
      <c r="L641" s="133"/>
      <c r="M641" s="133"/>
    </row>
    <row r="642" spans="1:13" s="126" customFormat="1" ht="12.75">
      <c r="B642" s="139" t="s">
        <v>520</v>
      </c>
      <c r="C642" s="123"/>
      <c r="D642" s="123"/>
      <c r="E642" s="123"/>
      <c r="F642" s="123"/>
      <c r="G642" s="123"/>
      <c r="H642" s="123"/>
      <c r="I642" s="133" t="s">
        <v>439</v>
      </c>
      <c r="J642" s="123"/>
      <c r="K642" s="123"/>
      <c r="L642" s="123"/>
      <c r="M642" s="123"/>
    </row>
    <row r="643" spans="1:13" s="126" customFormat="1" ht="12.75">
      <c r="B643" s="122"/>
      <c r="C643" s="123"/>
      <c r="D643" s="123"/>
      <c r="E643" s="133" t="s">
        <v>466</v>
      </c>
      <c r="F643" s="133" t="s">
        <v>467</v>
      </c>
      <c r="G643" s="133" t="s">
        <v>468</v>
      </c>
      <c r="H643" s="133" t="s">
        <v>469</v>
      </c>
      <c r="I643" s="133" t="s">
        <v>470</v>
      </c>
      <c r="J643" s="119" t="s">
        <v>471</v>
      </c>
      <c r="K643" s="133" t="s">
        <v>472</v>
      </c>
      <c r="L643" s="123"/>
      <c r="M643" s="133" t="s">
        <v>473</v>
      </c>
    </row>
    <row r="644" spans="1:13" s="126" customFormat="1" ht="12.75">
      <c r="B644" s="122"/>
      <c r="C644" s="133" t="s">
        <v>474</v>
      </c>
      <c r="D644" s="133" t="s">
        <v>475</v>
      </c>
      <c r="E644" s="133" t="s">
        <v>476</v>
      </c>
      <c r="F644" s="133" t="s">
        <v>476</v>
      </c>
      <c r="G644" s="133" t="s">
        <v>477</v>
      </c>
      <c r="H644" s="133" t="s">
        <v>477</v>
      </c>
      <c r="I644" s="133" t="s">
        <v>478</v>
      </c>
      <c r="J644" s="119" t="s">
        <v>479</v>
      </c>
      <c r="K644" s="133" t="s">
        <v>480</v>
      </c>
      <c r="L644" s="133" t="s">
        <v>452</v>
      </c>
      <c r="M644" s="133" t="s">
        <v>481</v>
      </c>
    </row>
    <row r="645" spans="1:13" s="126" customFormat="1" ht="12.75">
      <c r="B645" s="122"/>
      <c r="C645" s="123"/>
      <c r="D645" s="123"/>
      <c r="E645" s="133" t="str">
        <f>"(0)"</f>
        <v>(0)</v>
      </c>
      <c r="F645" s="133" t="str">
        <f>"(1)"</f>
        <v>(1)</v>
      </c>
      <c r="G645" s="133" t="str">
        <f>"(2)"</f>
        <v>(2)</v>
      </c>
      <c r="H645" s="133" t="str">
        <f>"(3)"</f>
        <v>(3)</v>
      </c>
      <c r="I645" s="133" t="str">
        <f>"(4)"</f>
        <v>(4)</v>
      </c>
      <c r="J645" s="133" t="str">
        <f>"(5)"</f>
        <v>(5)</v>
      </c>
      <c r="K645" s="133" t="str">
        <f>"(7)"</f>
        <v>(7)</v>
      </c>
      <c r="L645" s="133" t="str">
        <f>"(8)"</f>
        <v>(8)</v>
      </c>
      <c r="M645" s="133" t="str">
        <f>"(9)"</f>
        <v>(9)</v>
      </c>
    </row>
    <row r="646" spans="1:13" s="126" customFormat="1" ht="12.75">
      <c r="B646" s="122">
        <v>51</v>
      </c>
      <c r="C646" s="123" t="s">
        <v>432</v>
      </c>
      <c r="D646" s="124">
        <f t="shared" ref="D646:D653" si="86">SUM(E646:M646)</f>
        <v>0</v>
      </c>
      <c r="E646" s="135"/>
      <c r="F646" s="125" t="s">
        <v>482</v>
      </c>
      <c r="G646" s="135"/>
      <c r="H646" s="135"/>
      <c r="I646" s="135"/>
      <c r="J646" s="135"/>
      <c r="K646" s="135"/>
      <c r="L646" s="135"/>
      <c r="M646" s="135"/>
    </row>
    <row r="647" spans="1:13" s="126" customFormat="1" ht="12.75">
      <c r="B647" s="122">
        <v>52</v>
      </c>
      <c r="C647" s="123" t="s">
        <v>184</v>
      </c>
      <c r="D647" s="124">
        <f t="shared" si="86"/>
        <v>434826.94</v>
      </c>
      <c r="E647" s="135">
        <v>11279</v>
      </c>
      <c r="F647" s="125" t="s">
        <v>482</v>
      </c>
      <c r="G647" s="135"/>
      <c r="H647" s="135">
        <v>240632.46</v>
      </c>
      <c r="I647" s="135">
        <v>64756.56</v>
      </c>
      <c r="J647" s="135">
        <v>39152.46</v>
      </c>
      <c r="K647" s="135">
        <v>70288.61</v>
      </c>
      <c r="L647" s="135">
        <v>8717.85</v>
      </c>
      <c r="M647" s="135"/>
    </row>
    <row r="648" spans="1:13" s="126" customFormat="1" ht="12.75">
      <c r="B648" s="122">
        <v>53</v>
      </c>
      <c r="C648" s="123" t="s">
        <v>185</v>
      </c>
      <c r="D648" s="124">
        <f t="shared" si="86"/>
        <v>0</v>
      </c>
      <c r="E648" s="135"/>
      <c r="F648" s="125" t="s">
        <v>482</v>
      </c>
      <c r="G648" s="135"/>
      <c r="H648" s="135"/>
      <c r="I648" s="135"/>
      <c r="J648" s="135"/>
      <c r="K648" s="135"/>
      <c r="L648" s="135"/>
      <c r="M648" s="135"/>
    </row>
    <row r="649" spans="1:13" s="126" customFormat="1" ht="12.75">
      <c r="B649" s="122">
        <v>56</v>
      </c>
      <c r="C649" s="123" t="s">
        <v>108</v>
      </c>
      <c r="D649" s="124">
        <f t="shared" si="86"/>
        <v>0</v>
      </c>
      <c r="E649" s="135"/>
      <c r="F649" s="125" t="s">
        <v>482</v>
      </c>
      <c r="G649" s="135"/>
      <c r="H649" s="135"/>
      <c r="I649" s="135"/>
      <c r="J649" s="135"/>
      <c r="K649" s="135"/>
      <c r="L649" s="135"/>
      <c r="M649" s="135"/>
    </row>
    <row r="650" spans="1:13" s="126" customFormat="1" ht="12.75">
      <c r="B650" s="122">
        <v>59</v>
      </c>
      <c r="C650" s="123" t="s">
        <v>483</v>
      </c>
      <c r="D650" s="124">
        <f t="shared" si="86"/>
        <v>0</v>
      </c>
      <c r="E650" s="135"/>
      <c r="F650" s="125" t="s">
        <v>482</v>
      </c>
      <c r="G650" s="135"/>
      <c r="H650" s="135"/>
      <c r="I650" s="135"/>
      <c r="J650" s="135"/>
      <c r="K650" s="135"/>
      <c r="L650" s="135"/>
      <c r="M650" s="135"/>
    </row>
    <row r="651" spans="1:13" s="126" customFormat="1" ht="12.75">
      <c r="B651" s="122">
        <v>60</v>
      </c>
      <c r="C651" s="123" t="s">
        <v>190</v>
      </c>
      <c r="D651" s="124">
        <f t="shared" si="86"/>
        <v>0</v>
      </c>
      <c r="E651" s="135"/>
      <c r="F651" s="125" t="s">
        <v>482</v>
      </c>
      <c r="G651" s="135"/>
      <c r="H651" s="135"/>
      <c r="I651" s="135"/>
      <c r="J651" s="135"/>
      <c r="K651" s="135"/>
      <c r="L651" s="135"/>
      <c r="M651" s="135"/>
    </row>
    <row r="652" spans="1:13" s="126" customFormat="1" ht="12.75">
      <c r="B652" s="122">
        <v>83</v>
      </c>
      <c r="C652" s="123" t="s">
        <v>124</v>
      </c>
      <c r="D652" s="124">
        <f t="shared" si="86"/>
        <v>0</v>
      </c>
      <c r="E652" s="135"/>
      <c r="F652" s="125" t="s">
        <v>482</v>
      </c>
      <c r="G652" s="125" t="s">
        <v>482</v>
      </c>
      <c r="H652" s="125" t="s">
        <v>482</v>
      </c>
      <c r="I652" s="125" t="s">
        <v>482</v>
      </c>
      <c r="J652" s="125" t="s">
        <v>482</v>
      </c>
      <c r="K652" s="135"/>
      <c r="L652" s="125" t="s">
        <v>482</v>
      </c>
      <c r="M652" s="125" t="s">
        <v>482</v>
      </c>
    </row>
    <row r="653" spans="1:13" s="126" customFormat="1" ht="12.75">
      <c r="B653" s="122">
        <v>89</v>
      </c>
      <c r="C653" s="123" t="s">
        <v>540</v>
      </c>
      <c r="D653" s="124">
        <f t="shared" si="86"/>
        <v>0</v>
      </c>
      <c r="E653" s="134"/>
      <c r="F653" s="125" t="s">
        <v>482</v>
      </c>
      <c r="G653" s="143" t="s">
        <v>482</v>
      </c>
      <c r="H653" s="146" t="s">
        <v>482</v>
      </c>
      <c r="I653" s="143" t="s">
        <v>482</v>
      </c>
      <c r="J653" s="143" t="s">
        <v>482</v>
      </c>
      <c r="K653" s="143" t="s">
        <v>482</v>
      </c>
      <c r="L653" s="143" t="s">
        <v>482</v>
      </c>
    </row>
    <row r="654" spans="1:13" s="126" customFormat="1" ht="15">
      <c r="B654" s="122">
        <v>99</v>
      </c>
      <c r="C654" s="123" t="s">
        <v>437</v>
      </c>
      <c r="D654" s="110">
        <f>SUM(E654:F654)</f>
        <v>0</v>
      </c>
      <c r="E654" s="110"/>
      <c r="F654" s="110"/>
      <c r="G654" s="127" t="s">
        <v>482</v>
      </c>
      <c r="H654" s="127" t="s">
        <v>482</v>
      </c>
      <c r="I654" s="127" t="s">
        <v>482</v>
      </c>
      <c r="J654" s="127" t="s">
        <v>482</v>
      </c>
      <c r="K654" s="127" t="s">
        <v>482</v>
      </c>
      <c r="L654" s="127" t="s">
        <v>482</v>
      </c>
      <c r="M654" s="127" t="s">
        <v>482</v>
      </c>
    </row>
    <row r="655" spans="1:13" s="130" customFormat="1" ht="15">
      <c r="A655" s="126"/>
      <c r="B655" s="136"/>
      <c r="C655" s="112" t="s">
        <v>484</v>
      </c>
      <c r="D655" s="129">
        <f t="shared" ref="D655:M655" si="87">SUM(D646:D654)</f>
        <v>434826.94</v>
      </c>
      <c r="E655" s="129">
        <f t="shared" si="87"/>
        <v>11279</v>
      </c>
      <c r="F655" s="129">
        <f t="shared" si="87"/>
        <v>0</v>
      </c>
      <c r="G655" s="129">
        <f t="shared" si="87"/>
        <v>0</v>
      </c>
      <c r="H655" s="129">
        <f t="shared" si="87"/>
        <v>240632.46</v>
      </c>
      <c r="I655" s="129">
        <f t="shared" si="87"/>
        <v>64756.56</v>
      </c>
      <c r="J655" s="129">
        <f t="shared" si="87"/>
        <v>39152.46</v>
      </c>
      <c r="K655" s="129">
        <f t="shared" si="87"/>
        <v>70288.61</v>
      </c>
      <c r="L655" s="129">
        <f t="shared" si="87"/>
        <v>8717.85</v>
      </c>
      <c r="M655" s="129">
        <f t="shared" si="87"/>
        <v>0</v>
      </c>
    </row>
    <row r="656" spans="1:13" s="126" customFormat="1" ht="12.75">
      <c r="A656" s="130"/>
      <c r="B656" s="122"/>
      <c r="C656" s="123"/>
      <c r="D656" s="123"/>
      <c r="E656" s="123"/>
      <c r="F656" s="123"/>
      <c r="G656" s="123"/>
      <c r="H656" s="123"/>
      <c r="I656" s="123"/>
      <c r="J656" s="123"/>
      <c r="K656" s="123"/>
      <c r="L656" s="123"/>
      <c r="M656" s="123"/>
    </row>
    <row r="657" spans="1:13" s="126" customFormat="1" ht="12.75">
      <c r="B657" s="122"/>
      <c r="C657" s="123"/>
      <c r="D657" s="123"/>
      <c r="E657" s="123"/>
      <c r="F657" s="123"/>
      <c r="G657" s="123"/>
      <c r="H657" s="123"/>
      <c r="I657" s="123"/>
      <c r="J657" s="123"/>
      <c r="K657" s="123"/>
      <c r="L657" s="123"/>
      <c r="M657" s="123"/>
    </row>
    <row r="658" spans="1:13" s="126" customFormat="1" ht="12.75">
      <c r="B658" s="139" t="s">
        <v>521</v>
      </c>
      <c r="C658" s="123"/>
      <c r="D658" s="123"/>
      <c r="E658" s="123"/>
      <c r="F658" s="123"/>
      <c r="G658" s="123"/>
      <c r="H658" s="123"/>
      <c r="I658" s="133" t="s">
        <v>439</v>
      </c>
      <c r="J658" s="123"/>
      <c r="K658" s="123"/>
      <c r="L658" s="123"/>
      <c r="M658" s="123"/>
    </row>
    <row r="659" spans="1:13" s="126" customFormat="1" ht="12.75">
      <c r="B659" s="122"/>
      <c r="C659" s="123"/>
      <c r="D659" s="123"/>
      <c r="E659" s="133" t="s">
        <v>466</v>
      </c>
      <c r="F659" s="133" t="s">
        <v>467</v>
      </c>
      <c r="G659" s="133" t="s">
        <v>468</v>
      </c>
      <c r="H659" s="133" t="s">
        <v>469</v>
      </c>
      <c r="I659" s="133" t="s">
        <v>470</v>
      </c>
      <c r="J659" s="119" t="s">
        <v>471</v>
      </c>
      <c r="K659" s="133" t="s">
        <v>472</v>
      </c>
      <c r="L659" s="123"/>
      <c r="M659" s="133" t="s">
        <v>473</v>
      </c>
    </row>
    <row r="660" spans="1:13" s="126" customFormat="1" ht="12.75">
      <c r="B660" s="122"/>
      <c r="C660" s="133" t="s">
        <v>474</v>
      </c>
      <c r="D660" s="133" t="s">
        <v>475</v>
      </c>
      <c r="E660" s="133" t="s">
        <v>476</v>
      </c>
      <c r="F660" s="133" t="s">
        <v>476</v>
      </c>
      <c r="G660" s="133" t="s">
        <v>477</v>
      </c>
      <c r="H660" s="133" t="s">
        <v>477</v>
      </c>
      <c r="I660" s="133" t="s">
        <v>478</v>
      </c>
      <c r="J660" s="119" t="s">
        <v>479</v>
      </c>
      <c r="K660" s="133" t="s">
        <v>480</v>
      </c>
      <c r="L660" s="133" t="s">
        <v>452</v>
      </c>
      <c r="M660" s="133" t="s">
        <v>481</v>
      </c>
    </row>
    <row r="661" spans="1:13" s="126" customFormat="1" ht="12.75">
      <c r="B661" s="122"/>
      <c r="C661" s="123"/>
      <c r="D661" s="123"/>
      <c r="E661" s="133" t="str">
        <f>"(0)"</f>
        <v>(0)</v>
      </c>
      <c r="F661" s="133" t="str">
        <f>"(1)"</f>
        <v>(1)</v>
      </c>
      <c r="G661" s="133" t="str">
        <f>"(2)"</f>
        <v>(2)</v>
      </c>
      <c r="H661" s="133" t="str">
        <f>"(3)"</f>
        <v>(3)</v>
      </c>
      <c r="I661" s="133" t="str">
        <f>"(4)"</f>
        <v>(4)</v>
      </c>
      <c r="J661" s="133" t="str">
        <f>"(5)"</f>
        <v>(5)</v>
      </c>
      <c r="K661" s="133" t="str">
        <f>"(7)"</f>
        <v>(7)</v>
      </c>
      <c r="L661" s="133" t="str">
        <f>"(8)"</f>
        <v>(8)</v>
      </c>
      <c r="M661" s="133" t="str">
        <f>"(9)"</f>
        <v>(9)</v>
      </c>
    </row>
    <row r="662" spans="1:13" s="126" customFormat="1" ht="12.75">
      <c r="B662" s="122">
        <v>60</v>
      </c>
      <c r="C662" s="123" t="s">
        <v>190</v>
      </c>
      <c r="D662" s="124">
        <f>SUM(E662:M662)</f>
        <v>0</v>
      </c>
      <c r="E662" s="135"/>
      <c r="F662" s="125" t="s">
        <v>482</v>
      </c>
      <c r="G662" s="135"/>
      <c r="H662" s="135"/>
      <c r="I662" s="135"/>
      <c r="J662" s="135"/>
      <c r="K662" s="135"/>
      <c r="L662" s="135"/>
      <c r="M662" s="135"/>
    </row>
    <row r="663" spans="1:13" s="126" customFormat="1" ht="12.75">
      <c r="B663" s="122">
        <v>83</v>
      </c>
      <c r="C663" s="123" t="s">
        <v>124</v>
      </c>
      <c r="D663" s="124">
        <f>SUM(E663:M663)</f>
        <v>0</v>
      </c>
      <c r="E663" s="135"/>
      <c r="F663" s="125" t="s">
        <v>482</v>
      </c>
      <c r="G663" s="125" t="s">
        <v>482</v>
      </c>
      <c r="H663" s="125" t="s">
        <v>482</v>
      </c>
      <c r="I663" s="125" t="s">
        <v>482</v>
      </c>
      <c r="J663" s="125" t="s">
        <v>482</v>
      </c>
      <c r="K663" s="135"/>
      <c r="L663" s="125" t="s">
        <v>482</v>
      </c>
      <c r="M663" s="125" t="s">
        <v>482</v>
      </c>
    </row>
    <row r="664" spans="1:13" s="126" customFormat="1" ht="12.75">
      <c r="B664" s="122">
        <v>89</v>
      </c>
      <c r="C664" s="123" t="s">
        <v>540</v>
      </c>
      <c r="D664" s="124">
        <f>SUM(E664:M664)</f>
        <v>0</v>
      </c>
      <c r="E664" s="134"/>
      <c r="F664" s="125" t="s">
        <v>482</v>
      </c>
      <c r="G664" s="143" t="s">
        <v>482</v>
      </c>
      <c r="H664" s="146" t="s">
        <v>482</v>
      </c>
      <c r="I664" s="143" t="s">
        <v>482</v>
      </c>
      <c r="J664" s="143" t="s">
        <v>482</v>
      </c>
      <c r="K664" s="143" t="s">
        <v>482</v>
      </c>
      <c r="L664" s="143" t="s">
        <v>482</v>
      </c>
    </row>
    <row r="665" spans="1:13" s="126" customFormat="1" ht="12.75">
      <c r="B665" s="122">
        <v>98</v>
      </c>
      <c r="C665" s="123" t="s">
        <v>127</v>
      </c>
      <c r="D665" s="124">
        <f>SUM(E665:M665)</f>
        <v>0</v>
      </c>
      <c r="E665" s="135"/>
      <c r="F665" s="125" t="s">
        <v>482</v>
      </c>
      <c r="G665" s="135"/>
      <c r="H665" s="135"/>
      <c r="I665" s="135"/>
      <c r="J665" s="135"/>
      <c r="K665" s="135"/>
      <c r="L665" s="135"/>
      <c r="M665" s="135"/>
    </row>
    <row r="666" spans="1:13" s="126" customFormat="1" ht="15">
      <c r="B666" s="122">
        <v>99</v>
      </c>
      <c r="C666" s="123" t="s">
        <v>437</v>
      </c>
      <c r="D666" s="110">
        <f>SUM(E666:F666)</f>
        <v>0</v>
      </c>
      <c r="E666" s="110"/>
      <c r="F666" s="110"/>
      <c r="G666" s="127" t="s">
        <v>482</v>
      </c>
      <c r="H666" s="127" t="s">
        <v>482</v>
      </c>
      <c r="I666" s="127" t="s">
        <v>482</v>
      </c>
      <c r="J666" s="127" t="s">
        <v>482</v>
      </c>
      <c r="K666" s="127" t="s">
        <v>482</v>
      </c>
      <c r="L666" s="127" t="s">
        <v>482</v>
      </c>
      <c r="M666" s="127" t="s">
        <v>482</v>
      </c>
    </row>
    <row r="667" spans="1:13" s="130" customFormat="1" ht="15">
      <c r="A667" s="126"/>
      <c r="B667" s="136"/>
      <c r="C667" s="112" t="s">
        <v>484</v>
      </c>
      <c r="D667" s="129">
        <f t="shared" ref="D667:M667" si="88">SUM(D662:D666)</f>
        <v>0</v>
      </c>
      <c r="E667" s="129">
        <f t="shared" si="88"/>
        <v>0</v>
      </c>
      <c r="F667" s="129">
        <f t="shared" si="88"/>
        <v>0</v>
      </c>
      <c r="G667" s="129">
        <f t="shared" si="88"/>
        <v>0</v>
      </c>
      <c r="H667" s="129">
        <f t="shared" si="88"/>
        <v>0</v>
      </c>
      <c r="I667" s="129">
        <f t="shared" si="88"/>
        <v>0</v>
      </c>
      <c r="J667" s="129">
        <f t="shared" si="88"/>
        <v>0</v>
      </c>
      <c r="K667" s="129">
        <f t="shared" si="88"/>
        <v>0</v>
      </c>
      <c r="L667" s="129">
        <f t="shared" si="88"/>
        <v>0</v>
      </c>
      <c r="M667" s="129">
        <f t="shared" si="88"/>
        <v>0</v>
      </c>
    </row>
    <row r="668" spans="1:13" s="126" customFormat="1" ht="12.75">
      <c r="A668" s="130"/>
      <c r="B668" s="122"/>
      <c r="C668" s="123"/>
      <c r="D668" s="123"/>
      <c r="E668" s="123"/>
      <c r="F668" s="123"/>
      <c r="G668" s="123"/>
      <c r="H668" s="123"/>
      <c r="I668" s="123"/>
      <c r="J668" s="123"/>
      <c r="K668" s="123"/>
      <c r="L668" s="123"/>
      <c r="M668" s="123"/>
    </row>
    <row r="669" spans="1:13" s="126" customFormat="1" ht="12.75">
      <c r="B669" s="122"/>
      <c r="C669" s="123"/>
      <c r="D669" s="123"/>
      <c r="E669" s="123"/>
      <c r="F669" s="123"/>
      <c r="G669" s="123"/>
      <c r="H669" s="123"/>
      <c r="I669" s="123"/>
      <c r="J669" s="123"/>
      <c r="K669" s="123"/>
      <c r="L669" s="123"/>
      <c r="M669" s="123"/>
    </row>
    <row r="670" spans="1:13" s="126" customFormat="1" ht="12.75">
      <c r="B670" s="139" t="s">
        <v>522</v>
      </c>
      <c r="C670" s="123"/>
      <c r="D670" s="123"/>
      <c r="E670" s="123"/>
      <c r="F670" s="123"/>
      <c r="G670" s="123"/>
      <c r="H670" s="123"/>
      <c r="I670" s="133" t="s">
        <v>439</v>
      </c>
      <c r="J670" s="123"/>
      <c r="K670" s="123"/>
      <c r="L670" s="123"/>
      <c r="M670" s="123"/>
    </row>
    <row r="671" spans="1:13" s="126" customFormat="1" ht="12.75">
      <c r="B671" s="122"/>
      <c r="C671" s="123"/>
      <c r="D671" s="123"/>
      <c r="E671" s="133" t="s">
        <v>466</v>
      </c>
      <c r="F671" s="133" t="s">
        <v>467</v>
      </c>
      <c r="G671" s="133" t="s">
        <v>468</v>
      </c>
      <c r="H671" s="133" t="s">
        <v>469</v>
      </c>
      <c r="I671" s="133" t="s">
        <v>470</v>
      </c>
      <c r="J671" s="119" t="s">
        <v>471</v>
      </c>
      <c r="K671" s="133" t="s">
        <v>472</v>
      </c>
      <c r="L671" s="123"/>
      <c r="M671" s="133" t="s">
        <v>473</v>
      </c>
    </row>
    <row r="672" spans="1:13" s="126" customFormat="1" ht="12.75">
      <c r="B672" s="122"/>
      <c r="C672" s="133" t="s">
        <v>474</v>
      </c>
      <c r="D672" s="133" t="s">
        <v>475</v>
      </c>
      <c r="E672" s="133" t="s">
        <v>476</v>
      </c>
      <c r="F672" s="133" t="s">
        <v>476</v>
      </c>
      <c r="G672" s="133" t="s">
        <v>477</v>
      </c>
      <c r="H672" s="133" t="s">
        <v>477</v>
      </c>
      <c r="I672" s="133" t="s">
        <v>478</v>
      </c>
      <c r="J672" s="119" t="s">
        <v>479</v>
      </c>
      <c r="K672" s="133" t="s">
        <v>480</v>
      </c>
      <c r="L672" s="133" t="s">
        <v>452</v>
      </c>
      <c r="M672" s="133" t="s">
        <v>481</v>
      </c>
    </row>
    <row r="673" spans="1:13" s="126" customFormat="1" ht="12.75">
      <c r="B673" s="122"/>
      <c r="C673" s="123"/>
      <c r="D673" s="123"/>
      <c r="E673" s="133" t="str">
        <f>"(0)"</f>
        <v>(0)</v>
      </c>
      <c r="F673" s="133" t="str">
        <f>"(1)"</f>
        <v>(1)</v>
      </c>
      <c r="G673" s="133" t="str">
        <f>"(2)"</f>
        <v>(2)</v>
      </c>
      <c r="H673" s="133" t="str">
        <f>"(3)"</f>
        <v>(3)</v>
      </c>
      <c r="I673" s="133" t="str">
        <f>"(4)"</f>
        <v>(4)</v>
      </c>
      <c r="J673" s="133" t="str">
        <f>"(5)"</f>
        <v>(5)</v>
      </c>
      <c r="K673" s="133" t="str">
        <f>"(7)"</f>
        <v>(7)</v>
      </c>
      <c r="L673" s="133" t="str">
        <f>"(8)"</f>
        <v>(8)</v>
      </c>
      <c r="M673" s="133" t="str">
        <f>"(9)"</f>
        <v>(9)</v>
      </c>
    </row>
    <row r="674" spans="1:13" s="126" customFormat="1" ht="12.75">
      <c r="B674" s="122">
        <v>21</v>
      </c>
      <c r="C674" s="123" t="s">
        <v>175</v>
      </c>
      <c r="D674" s="124">
        <f t="shared" ref="D674:D680" si="89">SUM(E674:M674)</f>
        <v>297880</v>
      </c>
      <c r="E674" s="135">
        <v>2432</v>
      </c>
      <c r="F674" s="125" t="s">
        <v>482</v>
      </c>
      <c r="G674" s="135"/>
      <c r="H674" s="135">
        <v>192314.49</v>
      </c>
      <c r="I674" s="135">
        <v>86374.56</v>
      </c>
      <c r="J674" s="135">
        <v>3623.28</v>
      </c>
      <c r="K674" s="135">
        <v>8252.8799999999992</v>
      </c>
      <c r="L674" s="135">
        <v>4882.79</v>
      </c>
      <c r="M674" s="135"/>
    </row>
    <row r="675" spans="1:13" s="126" customFormat="1" ht="12.75">
      <c r="B675" s="122">
        <v>26</v>
      </c>
      <c r="C675" s="123" t="s">
        <v>665</v>
      </c>
      <c r="D675" s="124">
        <f t="shared" si="89"/>
        <v>0</v>
      </c>
      <c r="E675" s="135"/>
      <c r="F675" s="125" t="s">
        <v>482</v>
      </c>
      <c r="G675" s="135"/>
      <c r="H675" s="135"/>
      <c r="I675" s="135"/>
      <c r="J675" s="135"/>
      <c r="K675" s="135"/>
      <c r="L675" s="135"/>
      <c r="M675" s="135"/>
    </row>
    <row r="676" spans="1:13" s="126" customFormat="1" ht="12.75">
      <c r="B676" s="122">
        <v>27</v>
      </c>
      <c r="C676" s="123" t="s">
        <v>182</v>
      </c>
      <c r="D676" s="124">
        <f t="shared" si="89"/>
        <v>356.68</v>
      </c>
      <c r="E676" s="135"/>
      <c r="F676" s="125" t="s">
        <v>482</v>
      </c>
      <c r="G676" s="135"/>
      <c r="H676" s="135">
        <v>430.62</v>
      </c>
      <c r="I676" s="135">
        <v>-73.94</v>
      </c>
      <c r="J676" s="135"/>
      <c r="K676" s="135"/>
      <c r="L676" s="135"/>
      <c r="M676" s="135"/>
    </row>
    <row r="677" spans="1:13" s="126" customFormat="1" ht="12.75">
      <c r="B677" s="122">
        <v>60</v>
      </c>
      <c r="C677" s="123" t="s">
        <v>190</v>
      </c>
      <c r="D677" s="124">
        <f t="shared" si="89"/>
        <v>0</v>
      </c>
      <c r="E677" s="135"/>
      <c r="F677" s="125" t="s">
        <v>482</v>
      </c>
      <c r="G677" s="135"/>
      <c r="H677" s="135"/>
      <c r="I677" s="135"/>
      <c r="J677" s="135"/>
      <c r="K677" s="135"/>
      <c r="L677" s="135"/>
      <c r="M677" s="135"/>
    </row>
    <row r="678" spans="1:13" s="126" customFormat="1" ht="12.75">
      <c r="B678" s="122">
        <v>83</v>
      </c>
      <c r="C678" s="123" t="s">
        <v>124</v>
      </c>
      <c r="D678" s="124">
        <f t="shared" si="89"/>
        <v>0</v>
      </c>
      <c r="E678" s="135"/>
      <c r="F678" s="125" t="s">
        <v>482</v>
      </c>
      <c r="G678" s="125" t="s">
        <v>482</v>
      </c>
      <c r="H678" s="125" t="s">
        <v>482</v>
      </c>
      <c r="I678" s="125" t="s">
        <v>482</v>
      </c>
      <c r="J678" s="125" t="s">
        <v>482</v>
      </c>
      <c r="K678" s="135"/>
      <c r="L678" s="125" t="s">
        <v>482</v>
      </c>
      <c r="M678" s="125" t="s">
        <v>482</v>
      </c>
    </row>
    <row r="679" spans="1:13" s="126" customFormat="1" ht="12.75">
      <c r="B679" s="122">
        <v>89</v>
      </c>
      <c r="C679" s="123" t="s">
        <v>540</v>
      </c>
      <c r="D679" s="124">
        <f t="shared" si="89"/>
        <v>0</v>
      </c>
      <c r="E679" s="134"/>
      <c r="F679" s="125" t="s">
        <v>482</v>
      </c>
      <c r="G679" s="143" t="s">
        <v>482</v>
      </c>
      <c r="H679" s="146" t="s">
        <v>482</v>
      </c>
      <c r="I679" s="143" t="s">
        <v>482</v>
      </c>
      <c r="J679" s="143" t="s">
        <v>482</v>
      </c>
      <c r="K679" s="143" t="s">
        <v>482</v>
      </c>
      <c r="L679" s="143" t="s">
        <v>482</v>
      </c>
    </row>
    <row r="680" spans="1:13" s="126" customFormat="1" ht="12.75">
      <c r="B680" s="122">
        <v>98</v>
      </c>
      <c r="C680" s="123" t="s">
        <v>127</v>
      </c>
      <c r="D680" s="124">
        <f t="shared" si="89"/>
        <v>353555.52999999997</v>
      </c>
      <c r="E680" s="135">
        <v>11963</v>
      </c>
      <c r="F680" s="125" t="s">
        <v>482</v>
      </c>
      <c r="G680" s="135"/>
      <c r="H680" s="135">
        <v>199021.8</v>
      </c>
      <c r="I680" s="135">
        <v>87358.03</v>
      </c>
      <c r="J680" s="135">
        <v>7459.08</v>
      </c>
      <c r="K680" s="135">
        <v>22533.41</v>
      </c>
      <c r="L680" s="135">
        <v>25220.21</v>
      </c>
      <c r="M680" s="135"/>
    </row>
    <row r="681" spans="1:13" s="126" customFormat="1" ht="15">
      <c r="B681" s="122">
        <v>99</v>
      </c>
      <c r="C681" s="123" t="s">
        <v>437</v>
      </c>
      <c r="D681" s="110">
        <f>SUM(E681:F681)</f>
        <v>0</v>
      </c>
      <c r="E681" s="110"/>
      <c r="F681" s="110"/>
      <c r="G681" s="127" t="s">
        <v>482</v>
      </c>
      <c r="H681" s="127" t="s">
        <v>482</v>
      </c>
      <c r="I681" s="127" t="s">
        <v>482</v>
      </c>
      <c r="J681" s="127" t="s">
        <v>482</v>
      </c>
      <c r="K681" s="127" t="s">
        <v>482</v>
      </c>
      <c r="L681" s="127" t="s">
        <v>482</v>
      </c>
      <c r="M681" s="127" t="s">
        <v>482</v>
      </c>
    </row>
    <row r="682" spans="1:13" s="130" customFormat="1" ht="15">
      <c r="A682" s="126"/>
      <c r="B682" s="136"/>
      <c r="C682" s="112" t="s">
        <v>484</v>
      </c>
      <c r="D682" s="129">
        <f t="shared" ref="D682:M682" si="90">SUM(D674:D681)</f>
        <v>651792.21</v>
      </c>
      <c r="E682" s="129">
        <f t="shared" si="90"/>
        <v>14395</v>
      </c>
      <c r="F682" s="129">
        <f t="shared" si="90"/>
        <v>0</v>
      </c>
      <c r="G682" s="129">
        <f t="shared" si="90"/>
        <v>0</v>
      </c>
      <c r="H682" s="129">
        <f t="shared" si="90"/>
        <v>391766.91</v>
      </c>
      <c r="I682" s="129">
        <f t="shared" si="90"/>
        <v>173658.65</v>
      </c>
      <c r="J682" s="129">
        <f t="shared" si="90"/>
        <v>11082.36</v>
      </c>
      <c r="K682" s="129">
        <f t="shared" si="90"/>
        <v>30786.29</v>
      </c>
      <c r="L682" s="129">
        <f t="shared" si="90"/>
        <v>30103</v>
      </c>
      <c r="M682" s="129">
        <f t="shared" si="90"/>
        <v>0</v>
      </c>
    </row>
    <row r="683" spans="1:13" s="126" customFormat="1" ht="12.75">
      <c r="A683" s="130"/>
      <c r="B683" s="122"/>
      <c r="C683" s="123"/>
      <c r="D683" s="123"/>
      <c r="E683" s="123"/>
      <c r="F683" s="123"/>
      <c r="G683" s="123"/>
      <c r="H683" s="123"/>
      <c r="I683" s="123"/>
      <c r="J683" s="123"/>
      <c r="K683" s="123"/>
      <c r="L683" s="123"/>
      <c r="M683" s="123"/>
    </row>
    <row r="684" spans="1:13" s="126" customFormat="1" ht="12.75">
      <c r="B684" s="122"/>
      <c r="C684" s="123"/>
      <c r="D684" s="123"/>
      <c r="E684" s="123"/>
      <c r="F684" s="123"/>
      <c r="G684" s="123"/>
      <c r="H684" s="123"/>
      <c r="I684" s="123"/>
      <c r="J684" s="123"/>
      <c r="K684" s="123"/>
      <c r="L684" s="123"/>
      <c r="M684" s="123"/>
    </row>
    <row r="685" spans="1:13" s="126" customFormat="1" ht="12.75">
      <c r="B685" s="139" t="s">
        <v>523</v>
      </c>
      <c r="C685" s="123"/>
      <c r="D685" s="123"/>
      <c r="E685" s="123"/>
      <c r="F685" s="142"/>
      <c r="G685" s="142"/>
      <c r="H685" s="123"/>
      <c r="I685" s="133" t="s">
        <v>439</v>
      </c>
      <c r="J685" s="123"/>
      <c r="K685" s="123"/>
      <c r="L685" s="123"/>
      <c r="M685" s="123"/>
    </row>
    <row r="686" spans="1:13" s="126" customFormat="1" ht="12.75">
      <c r="B686" s="122"/>
      <c r="C686" s="123"/>
      <c r="D686" s="123"/>
      <c r="E686" s="133" t="s">
        <v>466</v>
      </c>
      <c r="F686" s="133" t="s">
        <v>467</v>
      </c>
      <c r="G686" s="133" t="s">
        <v>468</v>
      </c>
      <c r="H686" s="133" t="s">
        <v>469</v>
      </c>
      <c r="I686" s="133" t="s">
        <v>470</v>
      </c>
      <c r="J686" s="119" t="s">
        <v>471</v>
      </c>
      <c r="K686" s="133" t="s">
        <v>472</v>
      </c>
      <c r="L686" s="123"/>
      <c r="M686" s="133" t="s">
        <v>473</v>
      </c>
    </row>
    <row r="687" spans="1:13" s="126" customFormat="1" ht="12.75">
      <c r="B687" s="122"/>
      <c r="C687" s="133" t="s">
        <v>474</v>
      </c>
      <c r="D687" s="133" t="s">
        <v>475</v>
      </c>
      <c r="E687" s="133" t="s">
        <v>476</v>
      </c>
      <c r="F687" s="133" t="s">
        <v>476</v>
      </c>
      <c r="G687" s="133" t="s">
        <v>477</v>
      </c>
      <c r="H687" s="133" t="s">
        <v>477</v>
      </c>
      <c r="I687" s="133" t="s">
        <v>478</v>
      </c>
      <c r="J687" s="119" t="s">
        <v>479</v>
      </c>
      <c r="K687" s="133" t="s">
        <v>480</v>
      </c>
      <c r="L687" s="133" t="s">
        <v>452</v>
      </c>
      <c r="M687" s="133" t="s">
        <v>481</v>
      </c>
    </row>
    <row r="688" spans="1:13" s="126" customFormat="1" ht="12.75">
      <c r="B688" s="122"/>
      <c r="C688" s="123"/>
      <c r="D688" s="123"/>
      <c r="E688" s="133" t="str">
        <f>"(0)"</f>
        <v>(0)</v>
      </c>
      <c r="F688" s="133" t="str">
        <f>"(1)"</f>
        <v>(1)</v>
      </c>
      <c r="G688" s="133" t="str">
        <f>"(2)"</f>
        <v>(2)</v>
      </c>
      <c r="H688" s="133" t="str">
        <f>"(3)"</f>
        <v>(3)</v>
      </c>
      <c r="I688" s="133" t="str">
        <f>"(4)"</f>
        <v>(4)</v>
      </c>
      <c r="J688" s="133" t="str">
        <f>"(5)"</f>
        <v>(5)</v>
      </c>
      <c r="K688" s="133" t="str">
        <f>"(7)"</f>
        <v>(7)</v>
      </c>
      <c r="L688" s="133" t="str">
        <f>"(8)"</f>
        <v>(8)</v>
      </c>
      <c r="M688" s="133" t="str">
        <f>"(9)"</f>
        <v>(9)</v>
      </c>
    </row>
    <row r="689" spans="1:14" s="126" customFormat="1" ht="12.75">
      <c r="B689" s="122">
        <v>60</v>
      </c>
      <c r="C689" s="123" t="s">
        <v>190</v>
      </c>
      <c r="D689" s="124">
        <f>SUM(E689:M689)</f>
        <v>0</v>
      </c>
      <c r="E689" s="135"/>
      <c r="F689" s="125" t="s">
        <v>482</v>
      </c>
      <c r="G689" s="135"/>
      <c r="H689" s="135"/>
      <c r="I689" s="135"/>
      <c r="J689" s="135"/>
      <c r="K689" s="135"/>
      <c r="L689" s="135"/>
      <c r="M689" s="135"/>
    </row>
    <row r="690" spans="1:14" s="126" customFormat="1" ht="12.75">
      <c r="B690" s="122">
        <v>83</v>
      </c>
      <c r="C690" s="123" t="s">
        <v>124</v>
      </c>
      <c r="D690" s="124">
        <f>SUM(E690:M690)</f>
        <v>0</v>
      </c>
      <c r="E690" s="135"/>
      <c r="F690" s="125" t="s">
        <v>482</v>
      </c>
      <c r="G690" s="125" t="s">
        <v>482</v>
      </c>
      <c r="H690" s="125" t="s">
        <v>482</v>
      </c>
      <c r="I690" s="125" t="s">
        <v>482</v>
      </c>
      <c r="J690" s="143" t="s">
        <v>482</v>
      </c>
      <c r="K690" s="135"/>
      <c r="L690" s="125" t="s">
        <v>482</v>
      </c>
      <c r="M690" s="125" t="s">
        <v>482</v>
      </c>
    </row>
    <row r="691" spans="1:14" s="126" customFormat="1" ht="12.75">
      <c r="B691" s="122">
        <v>89</v>
      </c>
      <c r="C691" s="123" t="s">
        <v>540</v>
      </c>
      <c r="D691" s="124">
        <f>SUM(E691:M691)</f>
        <v>0</v>
      </c>
      <c r="E691" s="134"/>
      <c r="F691" s="125" t="s">
        <v>482</v>
      </c>
      <c r="G691" s="143" t="s">
        <v>482</v>
      </c>
      <c r="H691" s="146" t="s">
        <v>482</v>
      </c>
      <c r="I691" s="143" t="s">
        <v>482</v>
      </c>
      <c r="J691" s="143" t="s">
        <v>482</v>
      </c>
      <c r="K691" s="143" t="s">
        <v>482</v>
      </c>
      <c r="L691" s="143" t="s">
        <v>482</v>
      </c>
    </row>
    <row r="692" spans="1:14" s="126" customFormat="1" ht="12.75">
      <c r="B692" s="122">
        <v>98</v>
      </c>
      <c r="C692" s="123" t="s">
        <v>127</v>
      </c>
      <c r="D692" s="124">
        <f>SUM(E692:M692)</f>
        <v>484460.29000000004</v>
      </c>
      <c r="E692" s="135">
        <v>50427</v>
      </c>
      <c r="F692" s="125" t="s">
        <v>482</v>
      </c>
      <c r="G692" s="135"/>
      <c r="H692" s="135">
        <v>249733.99</v>
      </c>
      <c r="I692" s="135">
        <v>109833.62</v>
      </c>
      <c r="J692" s="135">
        <v>2465.2800000000002</v>
      </c>
      <c r="K692" s="135">
        <v>64573.760000000002</v>
      </c>
      <c r="L692" s="135">
        <v>7426.64</v>
      </c>
      <c r="M692" s="135"/>
    </row>
    <row r="693" spans="1:14" s="126" customFormat="1" ht="15">
      <c r="B693" s="122">
        <v>99</v>
      </c>
      <c r="C693" s="123" t="s">
        <v>437</v>
      </c>
      <c r="D693" s="110">
        <f>SUM(E693:F693)</f>
        <v>-131124</v>
      </c>
      <c r="E693" s="110"/>
      <c r="F693" s="110">
        <v>-131124</v>
      </c>
      <c r="G693" s="127" t="s">
        <v>482</v>
      </c>
      <c r="H693" s="127" t="s">
        <v>482</v>
      </c>
      <c r="I693" s="127" t="s">
        <v>482</v>
      </c>
      <c r="J693" s="127" t="s">
        <v>482</v>
      </c>
      <c r="K693" s="127" t="s">
        <v>482</v>
      </c>
      <c r="L693" s="127" t="s">
        <v>482</v>
      </c>
      <c r="M693" s="127" t="s">
        <v>482</v>
      </c>
    </row>
    <row r="694" spans="1:14" s="130" customFormat="1" ht="15">
      <c r="A694" s="126"/>
      <c r="B694" s="136"/>
      <c r="C694" s="112" t="s">
        <v>484</v>
      </c>
      <c r="D694" s="129">
        <f t="shared" ref="D694:M694" si="91">SUM(D689:D693)</f>
        <v>353336.29000000004</v>
      </c>
      <c r="E694" s="129">
        <f t="shared" si="91"/>
        <v>50427</v>
      </c>
      <c r="F694" s="129">
        <f t="shared" si="91"/>
        <v>-131124</v>
      </c>
      <c r="G694" s="129">
        <f t="shared" si="91"/>
        <v>0</v>
      </c>
      <c r="H694" s="129">
        <f t="shared" si="91"/>
        <v>249733.99</v>
      </c>
      <c r="I694" s="129">
        <f t="shared" si="91"/>
        <v>109833.62</v>
      </c>
      <c r="J694" s="129">
        <f t="shared" si="91"/>
        <v>2465.2800000000002</v>
      </c>
      <c r="K694" s="129">
        <f t="shared" si="91"/>
        <v>64573.760000000002</v>
      </c>
      <c r="L694" s="129">
        <f t="shared" si="91"/>
        <v>7426.64</v>
      </c>
      <c r="M694" s="129">
        <f t="shared" si="91"/>
        <v>0</v>
      </c>
    </row>
    <row r="695" spans="1:14" s="126" customFormat="1" ht="12.75">
      <c r="A695" s="130"/>
      <c r="B695" s="122"/>
      <c r="C695" s="123"/>
      <c r="D695" s="123"/>
      <c r="E695" s="123"/>
      <c r="F695" s="133"/>
      <c r="G695" s="123"/>
      <c r="H695" s="123"/>
      <c r="I695" s="123"/>
      <c r="J695" s="123"/>
      <c r="K695" s="123"/>
      <c r="L695" s="123"/>
      <c r="M695" s="123"/>
    </row>
    <row r="696" spans="1:14" s="126" customFormat="1" ht="12.75">
      <c r="B696" s="122"/>
      <c r="C696" s="123"/>
      <c r="D696" s="123"/>
      <c r="E696" s="123"/>
      <c r="F696" s="133"/>
      <c r="G696" s="123"/>
      <c r="H696" s="123"/>
      <c r="I696" s="123"/>
      <c r="J696" s="123"/>
      <c r="K696" s="123"/>
      <c r="L696" s="123"/>
      <c r="M696" s="123"/>
    </row>
    <row r="697" spans="1:14" s="126" customFormat="1" ht="12.75">
      <c r="B697" s="139" t="s">
        <v>524</v>
      </c>
      <c r="C697" s="123"/>
      <c r="D697" s="123"/>
      <c r="E697" s="123"/>
      <c r="F697" s="133"/>
      <c r="G697" s="123"/>
      <c r="H697" s="123"/>
      <c r="I697" s="133" t="s">
        <v>439</v>
      </c>
      <c r="J697" s="123"/>
      <c r="K697" s="123"/>
      <c r="L697" s="123"/>
      <c r="M697" s="123"/>
    </row>
    <row r="698" spans="1:14" s="126" customFormat="1" ht="12.75">
      <c r="B698" s="122"/>
      <c r="C698" s="123"/>
      <c r="D698" s="123"/>
      <c r="E698" s="133" t="s">
        <v>466</v>
      </c>
      <c r="F698" s="133" t="s">
        <v>467</v>
      </c>
      <c r="G698" s="133" t="s">
        <v>468</v>
      </c>
      <c r="H698" s="133" t="s">
        <v>469</v>
      </c>
      <c r="I698" s="133" t="s">
        <v>470</v>
      </c>
      <c r="J698" s="119" t="s">
        <v>471</v>
      </c>
      <c r="K698" s="133" t="s">
        <v>472</v>
      </c>
      <c r="L698" s="123"/>
      <c r="M698" s="133" t="s">
        <v>473</v>
      </c>
    </row>
    <row r="699" spans="1:14" s="126" customFormat="1" ht="12.75">
      <c r="B699" s="122"/>
      <c r="C699" s="133" t="s">
        <v>474</v>
      </c>
      <c r="D699" s="133" t="s">
        <v>475</v>
      </c>
      <c r="E699" s="133" t="s">
        <v>476</v>
      </c>
      <c r="F699" s="133" t="s">
        <v>476</v>
      </c>
      <c r="G699" s="133" t="s">
        <v>477</v>
      </c>
      <c r="H699" s="133" t="s">
        <v>477</v>
      </c>
      <c r="I699" s="133" t="s">
        <v>478</v>
      </c>
      <c r="J699" s="119" t="s">
        <v>479</v>
      </c>
      <c r="K699" s="133" t="s">
        <v>480</v>
      </c>
      <c r="L699" s="133" t="s">
        <v>452</v>
      </c>
      <c r="M699" s="133" t="s">
        <v>481</v>
      </c>
    </row>
    <row r="700" spans="1:14" s="126" customFormat="1" ht="12.75">
      <c r="B700" s="122"/>
      <c r="C700" s="123"/>
      <c r="D700" s="123"/>
      <c r="E700" s="133" t="s">
        <v>498</v>
      </c>
      <c r="F700" s="133" t="s">
        <v>499</v>
      </c>
      <c r="G700" s="133" t="s">
        <v>500</v>
      </c>
      <c r="H700" s="133" t="s">
        <v>501</v>
      </c>
      <c r="I700" s="133" t="s">
        <v>502</v>
      </c>
      <c r="J700" s="133" t="s">
        <v>503</v>
      </c>
      <c r="K700" s="133" t="s">
        <v>449</v>
      </c>
      <c r="L700" s="133" t="s">
        <v>451</v>
      </c>
      <c r="M700" s="133" t="s">
        <v>453</v>
      </c>
      <c r="N700" s="400"/>
    </row>
    <row r="701" spans="1:14" s="126" customFormat="1" ht="12.75">
      <c r="B701" s="122">
        <v>60</v>
      </c>
      <c r="C701" s="123" t="s">
        <v>190</v>
      </c>
      <c r="D701" s="124">
        <f>SUM(E701:M701)</f>
        <v>0</v>
      </c>
      <c r="E701" s="135"/>
      <c r="F701" s="125" t="s">
        <v>482</v>
      </c>
      <c r="G701" s="135"/>
      <c r="H701" s="135"/>
      <c r="I701" s="135"/>
      <c r="J701" s="135"/>
      <c r="K701" s="135"/>
      <c r="L701" s="135"/>
      <c r="M701" s="135"/>
      <c r="N701" s="400"/>
    </row>
    <row r="702" spans="1:14" s="126" customFormat="1" ht="12.75">
      <c r="B702" s="122">
        <v>83</v>
      </c>
      <c r="C702" s="123" t="s">
        <v>124</v>
      </c>
      <c r="D702" s="124">
        <f>SUM(E702:M702)</f>
        <v>0</v>
      </c>
      <c r="E702" s="135"/>
      <c r="F702" s="125" t="s">
        <v>482</v>
      </c>
      <c r="G702" s="125" t="s">
        <v>482</v>
      </c>
      <c r="H702" s="125" t="s">
        <v>482</v>
      </c>
      <c r="I702" s="125" t="s">
        <v>482</v>
      </c>
      <c r="J702" s="125" t="s">
        <v>482</v>
      </c>
      <c r="K702" s="135"/>
      <c r="L702" s="125" t="s">
        <v>482</v>
      </c>
      <c r="M702" s="125" t="s">
        <v>482</v>
      </c>
      <c r="N702" s="400"/>
    </row>
    <row r="703" spans="1:14" s="126" customFormat="1" ht="12.75">
      <c r="B703" s="122">
        <v>89</v>
      </c>
      <c r="C703" s="123" t="s">
        <v>540</v>
      </c>
      <c r="D703" s="124">
        <f>SUM(E703:M703)</f>
        <v>0</v>
      </c>
      <c r="E703" s="134"/>
      <c r="F703" s="125" t="s">
        <v>482</v>
      </c>
      <c r="G703" s="143" t="s">
        <v>482</v>
      </c>
      <c r="H703" s="146" t="s">
        <v>482</v>
      </c>
      <c r="I703" s="143" t="s">
        <v>482</v>
      </c>
      <c r="J703" s="143" t="s">
        <v>482</v>
      </c>
      <c r="K703" s="143" t="s">
        <v>482</v>
      </c>
      <c r="L703" s="143" t="s">
        <v>482</v>
      </c>
      <c r="N703" s="400"/>
    </row>
    <row r="704" spans="1:14" s="126" customFormat="1" ht="12.75">
      <c r="B704" s="122">
        <v>98</v>
      </c>
      <c r="C704" s="123" t="s">
        <v>127</v>
      </c>
      <c r="D704" s="124">
        <f>SUM(E704:M704)</f>
        <v>2127140.9700000002</v>
      </c>
      <c r="E704" s="135">
        <v>21316</v>
      </c>
      <c r="F704" s="125" t="s">
        <v>482</v>
      </c>
      <c r="G704" s="135">
        <v>552751.37</v>
      </c>
      <c r="H704" s="135">
        <v>646931.87</v>
      </c>
      <c r="I704" s="135">
        <v>472048.55</v>
      </c>
      <c r="J704" s="135">
        <v>51457.36</v>
      </c>
      <c r="K704" s="135">
        <v>365827.7</v>
      </c>
      <c r="L704" s="135">
        <v>16808.12</v>
      </c>
      <c r="M704" s="135"/>
      <c r="N704" s="400"/>
    </row>
    <row r="705" spans="1:14" s="126" customFormat="1" ht="15">
      <c r="B705" s="122">
        <v>99</v>
      </c>
      <c r="C705" s="123" t="s">
        <v>437</v>
      </c>
      <c r="D705" s="110">
        <f>SUM(E705:F705)</f>
        <v>0</v>
      </c>
      <c r="E705" s="110"/>
      <c r="F705" s="110"/>
      <c r="G705" s="127" t="s">
        <v>482</v>
      </c>
      <c r="H705" s="127" t="s">
        <v>482</v>
      </c>
      <c r="I705" s="127" t="s">
        <v>482</v>
      </c>
      <c r="J705" s="127" t="s">
        <v>482</v>
      </c>
      <c r="K705" s="127" t="s">
        <v>482</v>
      </c>
      <c r="L705" s="127" t="s">
        <v>482</v>
      </c>
      <c r="M705" s="127" t="s">
        <v>482</v>
      </c>
      <c r="N705" s="400"/>
    </row>
    <row r="706" spans="1:14" s="130" customFormat="1" ht="15">
      <c r="A706" s="126"/>
      <c r="B706" s="136"/>
      <c r="C706" s="112" t="s">
        <v>484</v>
      </c>
      <c r="D706" s="129">
        <f t="shared" ref="D706:M706" si="92">SUM(D701:D705)</f>
        <v>2127140.9700000002</v>
      </c>
      <c r="E706" s="129">
        <f t="shared" si="92"/>
        <v>21316</v>
      </c>
      <c r="F706" s="129">
        <f t="shared" si="92"/>
        <v>0</v>
      </c>
      <c r="G706" s="129">
        <f t="shared" si="92"/>
        <v>552751.37</v>
      </c>
      <c r="H706" s="129">
        <f t="shared" si="92"/>
        <v>646931.87</v>
      </c>
      <c r="I706" s="129">
        <f t="shared" si="92"/>
        <v>472048.55</v>
      </c>
      <c r="J706" s="129">
        <f t="shared" si="92"/>
        <v>51457.36</v>
      </c>
      <c r="K706" s="129">
        <f t="shared" si="92"/>
        <v>365827.7</v>
      </c>
      <c r="L706" s="129">
        <f t="shared" si="92"/>
        <v>16808.12</v>
      </c>
      <c r="M706" s="129">
        <f t="shared" si="92"/>
        <v>0</v>
      </c>
      <c r="N706" s="401"/>
    </row>
    <row r="707" spans="1:14" s="126" customFormat="1" ht="12.75">
      <c r="A707" s="130"/>
      <c r="B707" s="141"/>
      <c r="C707" s="123"/>
      <c r="D707" s="123"/>
      <c r="E707" s="123"/>
      <c r="F707" s="123"/>
      <c r="G707" s="123"/>
      <c r="H707" s="123"/>
      <c r="I707" s="123"/>
      <c r="J707" s="123"/>
      <c r="K707" s="123"/>
      <c r="L707" s="123"/>
      <c r="M707" s="123"/>
    </row>
    <row r="708" spans="1:14" s="126" customFormat="1" ht="12.75">
      <c r="B708" s="122"/>
      <c r="C708" s="123"/>
      <c r="D708" s="123"/>
      <c r="E708" s="123"/>
      <c r="F708" s="123"/>
      <c r="G708" s="123"/>
      <c r="H708" s="123"/>
      <c r="I708" s="123"/>
      <c r="J708" s="123"/>
      <c r="K708" s="123"/>
      <c r="L708" s="123"/>
      <c r="M708" s="123"/>
    </row>
    <row r="709" spans="1:14" s="126" customFormat="1" ht="12.75">
      <c r="B709" s="139" t="s">
        <v>525</v>
      </c>
      <c r="C709" s="123"/>
      <c r="D709" s="123"/>
      <c r="E709" s="123"/>
      <c r="F709" s="123"/>
      <c r="G709" s="123"/>
      <c r="H709" s="123"/>
      <c r="I709" s="133" t="s">
        <v>439</v>
      </c>
      <c r="J709" s="123"/>
      <c r="K709" s="123"/>
      <c r="L709" s="123"/>
      <c r="M709" s="123"/>
    </row>
    <row r="710" spans="1:14" s="126" customFormat="1" ht="12.75">
      <c r="B710" s="122"/>
      <c r="C710" s="123"/>
      <c r="D710" s="123"/>
      <c r="E710" s="133" t="s">
        <v>466</v>
      </c>
      <c r="F710" s="133" t="s">
        <v>467</v>
      </c>
      <c r="G710" s="133" t="s">
        <v>468</v>
      </c>
      <c r="H710" s="133" t="s">
        <v>469</v>
      </c>
      <c r="I710" s="133" t="s">
        <v>470</v>
      </c>
      <c r="J710" s="119" t="s">
        <v>471</v>
      </c>
      <c r="K710" s="133" t="s">
        <v>472</v>
      </c>
      <c r="L710" s="123"/>
      <c r="M710" s="133" t="s">
        <v>473</v>
      </c>
    </row>
    <row r="711" spans="1:14" s="126" customFormat="1" ht="12.75">
      <c r="B711" s="122"/>
      <c r="C711" s="133" t="s">
        <v>474</v>
      </c>
      <c r="D711" s="133" t="s">
        <v>475</v>
      </c>
      <c r="E711" s="133" t="s">
        <v>476</v>
      </c>
      <c r="F711" s="133" t="s">
        <v>476</v>
      </c>
      <c r="G711" s="133" t="s">
        <v>477</v>
      </c>
      <c r="H711" s="133" t="s">
        <v>477</v>
      </c>
      <c r="I711" s="133" t="s">
        <v>478</v>
      </c>
      <c r="J711" s="119" t="s">
        <v>479</v>
      </c>
      <c r="K711" s="133" t="s">
        <v>480</v>
      </c>
      <c r="L711" s="133" t="s">
        <v>452</v>
      </c>
      <c r="M711" s="133" t="s">
        <v>481</v>
      </c>
    </row>
    <row r="712" spans="1:14" s="126" customFormat="1" ht="12.75">
      <c r="B712" s="122"/>
      <c r="C712" s="123"/>
      <c r="D712" s="123"/>
      <c r="E712" s="133" t="str">
        <f>"(0)"</f>
        <v>(0)</v>
      </c>
      <c r="F712" s="133" t="str">
        <f>"(1)"</f>
        <v>(1)</v>
      </c>
      <c r="G712" s="133" t="str">
        <f>"(2)"</f>
        <v>(2)</v>
      </c>
      <c r="H712" s="133" t="str">
        <f>"(3)"</f>
        <v>(3)</v>
      </c>
      <c r="I712" s="133" t="str">
        <f>"(4)"</f>
        <v>(4)</v>
      </c>
      <c r="J712" s="133" t="str">
        <f>"(5)"</f>
        <v>(5)</v>
      </c>
      <c r="K712" s="133" t="str">
        <f>"(7)"</f>
        <v>(7)</v>
      </c>
      <c r="L712" s="133" t="str">
        <f>"(8)"</f>
        <v>(8)</v>
      </c>
      <c r="M712" s="133" t="str">
        <f>"(9)"</f>
        <v>(9)</v>
      </c>
    </row>
    <row r="713" spans="1:14" s="126" customFormat="1" ht="12.75">
      <c r="B713" s="122">
        <v>60</v>
      </c>
      <c r="C713" s="123" t="s">
        <v>190</v>
      </c>
      <c r="D713" s="124">
        <f>SUM(E713:M713)</f>
        <v>0</v>
      </c>
      <c r="E713" s="135"/>
      <c r="F713" s="125" t="s">
        <v>482</v>
      </c>
      <c r="G713" s="135"/>
      <c r="H713" s="135"/>
      <c r="I713" s="135"/>
      <c r="J713" s="135"/>
      <c r="K713" s="135"/>
      <c r="L713" s="135"/>
      <c r="M713" s="135"/>
    </row>
    <row r="714" spans="1:14" s="126" customFormat="1" ht="12.75">
      <c r="B714" s="122">
        <v>83</v>
      </c>
      <c r="C714" s="123" t="s">
        <v>124</v>
      </c>
      <c r="D714" s="124">
        <f>SUM(E714:M714)</f>
        <v>0</v>
      </c>
      <c r="E714" s="135"/>
      <c r="F714" s="125" t="s">
        <v>482</v>
      </c>
      <c r="G714" s="125" t="s">
        <v>482</v>
      </c>
      <c r="H714" s="125" t="s">
        <v>482</v>
      </c>
      <c r="I714" s="125" t="s">
        <v>482</v>
      </c>
      <c r="J714" s="125" t="s">
        <v>482</v>
      </c>
      <c r="K714" s="135"/>
      <c r="L714" s="125" t="s">
        <v>482</v>
      </c>
      <c r="M714" s="125" t="s">
        <v>482</v>
      </c>
    </row>
    <row r="715" spans="1:14" s="126" customFormat="1" ht="12.75">
      <c r="B715" s="122">
        <v>89</v>
      </c>
      <c r="C715" s="123" t="s">
        <v>540</v>
      </c>
      <c r="D715" s="124">
        <f>SUM(E715:M715)</f>
        <v>0</v>
      </c>
      <c r="E715" s="134"/>
      <c r="F715" s="125" t="s">
        <v>482</v>
      </c>
      <c r="G715" s="143" t="s">
        <v>482</v>
      </c>
      <c r="H715" s="146" t="s">
        <v>482</v>
      </c>
      <c r="I715" s="143" t="s">
        <v>482</v>
      </c>
      <c r="J715" s="143" t="s">
        <v>482</v>
      </c>
      <c r="K715" s="143" t="s">
        <v>482</v>
      </c>
      <c r="L715" s="143" t="s">
        <v>482</v>
      </c>
    </row>
    <row r="716" spans="1:14" s="126" customFormat="1" ht="12.75">
      <c r="B716" s="122">
        <v>98</v>
      </c>
      <c r="C716" s="123" t="s">
        <v>127</v>
      </c>
      <c r="D716" s="124">
        <f>SUM(E716:M716)</f>
        <v>2048530.1099999999</v>
      </c>
      <c r="E716" s="135">
        <v>120</v>
      </c>
      <c r="F716" s="125" t="s">
        <v>482</v>
      </c>
      <c r="G716" s="135"/>
      <c r="H716" s="135">
        <v>552997.63</v>
      </c>
      <c r="I716" s="135">
        <v>171843.62</v>
      </c>
      <c r="J716" s="135">
        <v>6265.88</v>
      </c>
      <c r="K716" s="135">
        <v>1316529.1299999999</v>
      </c>
      <c r="L716" s="135">
        <v>773.85</v>
      </c>
      <c r="M716" s="135"/>
    </row>
    <row r="717" spans="1:14" s="126" customFormat="1" ht="15">
      <c r="B717" s="122">
        <v>99</v>
      </c>
      <c r="C717" s="123" t="s">
        <v>437</v>
      </c>
      <c r="D717" s="110">
        <f>SUM(E717:F717)</f>
        <v>0</v>
      </c>
      <c r="E717" s="110"/>
      <c r="F717" s="110"/>
      <c r="G717" s="127" t="s">
        <v>482</v>
      </c>
      <c r="H717" s="127" t="s">
        <v>482</v>
      </c>
      <c r="I717" s="127" t="s">
        <v>482</v>
      </c>
      <c r="J717" s="127" t="s">
        <v>482</v>
      </c>
      <c r="K717" s="127" t="s">
        <v>482</v>
      </c>
      <c r="L717" s="127" t="s">
        <v>482</v>
      </c>
      <c r="M717" s="127" t="s">
        <v>482</v>
      </c>
    </row>
    <row r="718" spans="1:14" s="130" customFormat="1" ht="15">
      <c r="A718" s="126"/>
      <c r="B718" s="136"/>
      <c r="C718" s="112" t="s">
        <v>484</v>
      </c>
      <c r="D718" s="129">
        <f t="shared" ref="D718:M718" si="93">SUM(D713:D717)</f>
        <v>2048530.1099999999</v>
      </c>
      <c r="E718" s="129">
        <f t="shared" si="93"/>
        <v>120</v>
      </c>
      <c r="F718" s="129">
        <f t="shared" si="93"/>
        <v>0</v>
      </c>
      <c r="G718" s="129">
        <f t="shared" si="93"/>
        <v>0</v>
      </c>
      <c r="H718" s="129">
        <f t="shared" si="93"/>
        <v>552997.63</v>
      </c>
      <c r="I718" s="129">
        <f t="shared" si="93"/>
        <v>171843.62</v>
      </c>
      <c r="J718" s="129">
        <f t="shared" si="93"/>
        <v>6265.88</v>
      </c>
      <c r="K718" s="129">
        <f t="shared" si="93"/>
        <v>1316529.1299999999</v>
      </c>
      <c r="L718" s="129">
        <f t="shared" si="93"/>
        <v>773.85</v>
      </c>
      <c r="M718" s="129">
        <f t="shared" si="93"/>
        <v>0</v>
      </c>
    </row>
    <row r="719" spans="1:14" s="126" customFormat="1" ht="12.75">
      <c r="A719" s="130"/>
      <c r="B719" s="122"/>
      <c r="C719" s="123"/>
      <c r="D719" s="123"/>
      <c r="E719" s="133"/>
      <c r="F719" s="133"/>
      <c r="G719" s="133"/>
      <c r="H719" s="133"/>
      <c r="I719" s="133"/>
      <c r="J719" s="133"/>
      <c r="K719" s="133"/>
      <c r="L719" s="133"/>
      <c r="M719" s="133"/>
    </row>
    <row r="720" spans="1:14" s="126" customFormat="1" ht="12.75">
      <c r="B720" s="122"/>
      <c r="C720" s="123"/>
      <c r="D720" s="123"/>
      <c r="E720" s="133"/>
      <c r="F720" s="133"/>
      <c r="G720" s="133"/>
      <c r="H720" s="133"/>
      <c r="I720" s="133"/>
      <c r="J720" s="133"/>
      <c r="K720" s="133"/>
      <c r="L720" s="133"/>
      <c r="M720" s="133"/>
    </row>
    <row r="721" spans="1:13" s="126" customFormat="1" ht="12.75">
      <c r="B721" s="139" t="s">
        <v>526</v>
      </c>
      <c r="C721" s="123"/>
      <c r="D721" s="123"/>
      <c r="E721" s="123"/>
      <c r="F721" s="123"/>
      <c r="G721" s="123"/>
      <c r="H721" s="123"/>
      <c r="I721" s="133" t="s">
        <v>439</v>
      </c>
      <c r="J721" s="123"/>
      <c r="K721" s="123"/>
      <c r="L721" s="123"/>
      <c r="M721" s="123"/>
    </row>
    <row r="722" spans="1:13" s="126" customFormat="1" ht="12.75">
      <c r="B722" s="122"/>
      <c r="C722" s="123"/>
      <c r="D722" s="123"/>
      <c r="E722" s="133" t="s">
        <v>466</v>
      </c>
      <c r="F722" s="133" t="s">
        <v>467</v>
      </c>
      <c r="G722" s="133" t="s">
        <v>468</v>
      </c>
      <c r="H722" s="133" t="s">
        <v>469</v>
      </c>
      <c r="I722" s="133" t="s">
        <v>470</v>
      </c>
      <c r="J722" s="119" t="s">
        <v>471</v>
      </c>
      <c r="K722" s="133" t="s">
        <v>472</v>
      </c>
      <c r="L722" s="123"/>
      <c r="M722" s="133" t="s">
        <v>473</v>
      </c>
    </row>
    <row r="723" spans="1:13" s="126" customFormat="1" ht="12.75">
      <c r="B723" s="122"/>
      <c r="C723" s="133" t="s">
        <v>474</v>
      </c>
      <c r="D723" s="133" t="s">
        <v>475</v>
      </c>
      <c r="E723" s="133" t="s">
        <v>476</v>
      </c>
      <c r="F723" s="133" t="s">
        <v>476</v>
      </c>
      <c r="G723" s="133" t="s">
        <v>477</v>
      </c>
      <c r="H723" s="133" t="s">
        <v>477</v>
      </c>
      <c r="I723" s="133" t="s">
        <v>478</v>
      </c>
      <c r="J723" s="119" t="s">
        <v>479</v>
      </c>
      <c r="K723" s="133" t="s">
        <v>480</v>
      </c>
      <c r="L723" s="133" t="s">
        <v>452</v>
      </c>
      <c r="M723" s="133" t="s">
        <v>481</v>
      </c>
    </row>
    <row r="724" spans="1:13" s="126" customFormat="1" ht="12.75">
      <c r="B724" s="122"/>
      <c r="C724" s="123"/>
      <c r="D724" s="123"/>
      <c r="E724" s="133" t="str">
        <f>"(0)"</f>
        <v>(0)</v>
      </c>
      <c r="F724" s="133" t="str">
        <f>"(1)"</f>
        <v>(1)</v>
      </c>
      <c r="G724" s="133" t="str">
        <f>"(2)"</f>
        <v>(2)</v>
      </c>
      <c r="H724" s="133" t="str">
        <f>"(3)"</f>
        <v>(3)</v>
      </c>
      <c r="I724" s="133" t="str">
        <f>"(4)"</f>
        <v>(4)</v>
      </c>
      <c r="J724" s="133" t="str">
        <f>"(5)"</f>
        <v>(5)</v>
      </c>
      <c r="K724" s="133" t="str">
        <f>"(7)"</f>
        <v>(7)</v>
      </c>
      <c r="L724" s="133" t="str">
        <f>"(8)"</f>
        <v>(8)</v>
      </c>
      <c r="M724" s="133" t="str">
        <f>"(9)"</f>
        <v>(9)</v>
      </c>
    </row>
    <row r="725" spans="1:13" s="126" customFormat="1" ht="12.75">
      <c r="B725" s="122">
        <v>60</v>
      </c>
      <c r="C725" s="123" t="s">
        <v>190</v>
      </c>
      <c r="D725" s="124">
        <f>SUM(E725:M725)</f>
        <v>0</v>
      </c>
      <c r="E725" s="135"/>
      <c r="F725" s="125" t="s">
        <v>482</v>
      </c>
      <c r="G725" s="135"/>
      <c r="H725" s="135"/>
      <c r="I725" s="135"/>
      <c r="J725" s="135"/>
      <c r="K725" s="135"/>
      <c r="L725" s="135"/>
      <c r="M725" s="135"/>
    </row>
    <row r="726" spans="1:13" s="126" customFormat="1" ht="12.75">
      <c r="B726" s="122">
        <v>83</v>
      </c>
      <c r="C726" s="123" t="s">
        <v>124</v>
      </c>
      <c r="D726" s="124">
        <f>SUM(E726:M726)</f>
        <v>0</v>
      </c>
      <c r="E726" s="135"/>
      <c r="F726" s="125" t="s">
        <v>482</v>
      </c>
      <c r="G726" s="125" t="s">
        <v>482</v>
      </c>
      <c r="H726" s="125" t="s">
        <v>482</v>
      </c>
      <c r="I726" s="125" t="s">
        <v>482</v>
      </c>
      <c r="J726" s="125" t="s">
        <v>482</v>
      </c>
      <c r="K726" s="135"/>
      <c r="L726" s="125" t="s">
        <v>482</v>
      </c>
      <c r="M726" s="125" t="s">
        <v>482</v>
      </c>
    </row>
    <row r="727" spans="1:13" s="126" customFormat="1" ht="12.75">
      <c r="B727" s="122">
        <v>89</v>
      </c>
      <c r="C727" s="123" t="s">
        <v>540</v>
      </c>
      <c r="D727" s="124">
        <f>SUM(E727:M727)</f>
        <v>0</v>
      </c>
      <c r="E727" s="134"/>
      <c r="F727" s="125" t="s">
        <v>482</v>
      </c>
      <c r="G727" s="143" t="s">
        <v>482</v>
      </c>
      <c r="H727" s="146" t="s">
        <v>482</v>
      </c>
      <c r="I727" s="143" t="s">
        <v>482</v>
      </c>
      <c r="J727" s="143" t="s">
        <v>482</v>
      </c>
      <c r="K727" s="143" t="s">
        <v>482</v>
      </c>
      <c r="L727" s="143" t="s">
        <v>482</v>
      </c>
    </row>
    <row r="728" spans="1:13" s="126" customFormat="1" ht="12.75">
      <c r="B728" s="122">
        <v>98</v>
      </c>
      <c r="C728" s="123" t="s">
        <v>127</v>
      </c>
      <c r="D728" s="124">
        <f>SUM(E728:M728)</f>
        <v>0</v>
      </c>
      <c r="E728" s="135"/>
      <c r="F728" s="125" t="s">
        <v>482</v>
      </c>
      <c r="G728" s="135"/>
      <c r="H728" s="135"/>
      <c r="I728" s="135"/>
      <c r="J728" s="135"/>
      <c r="K728" s="135"/>
      <c r="L728" s="135"/>
      <c r="M728" s="135"/>
    </row>
    <row r="729" spans="1:13" s="126" customFormat="1" ht="15">
      <c r="B729" s="122">
        <v>99</v>
      </c>
      <c r="C729" s="123" t="s">
        <v>437</v>
      </c>
      <c r="D729" s="110">
        <f>SUM(E729:F729)</f>
        <v>0</v>
      </c>
      <c r="E729" s="110"/>
      <c r="F729" s="110"/>
      <c r="G729" s="127" t="s">
        <v>482</v>
      </c>
      <c r="H729" s="127" t="s">
        <v>482</v>
      </c>
      <c r="I729" s="127" t="s">
        <v>482</v>
      </c>
      <c r="J729" s="127" t="s">
        <v>482</v>
      </c>
      <c r="K729" s="127" t="s">
        <v>482</v>
      </c>
      <c r="L729" s="127" t="s">
        <v>482</v>
      </c>
      <c r="M729" s="127" t="s">
        <v>482</v>
      </c>
    </row>
    <row r="730" spans="1:13" s="130" customFormat="1" ht="15">
      <c r="A730" s="126"/>
      <c r="B730" s="136"/>
      <c r="C730" s="112" t="s">
        <v>484</v>
      </c>
      <c r="D730" s="129">
        <f t="shared" ref="D730:M730" si="94">SUM(D725:D729)</f>
        <v>0</v>
      </c>
      <c r="E730" s="129">
        <f t="shared" si="94"/>
        <v>0</v>
      </c>
      <c r="F730" s="129">
        <f t="shared" si="94"/>
        <v>0</v>
      </c>
      <c r="G730" s="129">
        <f t="shared" si="94"/>
        <v>0</v>
      </c>
      <c r="H730" s="129">
        <f t="shared" si="94"/>
        <v>0</v>
      </c>
      <c r="I730" s="129">
        <f t="shared" si="94"/>
        <v>0</v>
      </c>
      <c r="J730" s="129">
        <f t="shared" si="94"/>
        <v>0</v>
      </c>
      <c r="K730" s="129">
        <f t="shared" si="94"/>
        <v>0</v>
      </c>
      <c r="L730" s="129">
        <f t="shared" si="94"/>
        <v>0</v>
      </c>
      <c r="M730" s="129">
        <f t="shared" si="94"/>
        <v>0</v>
      </c>
    </row>
    <row r="731" spans="1:13" s="126" customFormat="1" ht="12.75">
      <c r="A731" s="130"/>
      <c r="B731" s="122"/>
      <c r="C731" s="123"/>
      <c r="D731" s="123"/>
      <c r="E731" s="133"/>
      <c r="F731" s="133"/>
      <c r="G731" s="133"/>
      <c r="H731" s="133"/>
      <c r="I731" s="133"/>
      <c r="J731" s="133"/>
      <c r="K731" s="133"/>
      <c r="L731" s="133"/>
      <c r="M731" s="133"/>
    </row>
    <row r="732" spans="1:13" s="126" customFormat="1" ht="12.75">
      <c r="B732" s="122"/>
      <c r="C732" s="123"/>
      <c r="D732" s="123"/>
      <c r="E732" s="133"/>
      <c r="F732" s="133"/>
      <c r="G732" s="133"/>
      <c r="H732" s="133"/>
      <c r="I732" s="133"/>
      <c r="J732" s="133"/>
      <c r="K732" s="133"/>
      <c r="L732" s="133"/>
      <c r="M732" s="133"/>
    </row>
    <row r="733" spans="1:13" s="126" customFormat="1" ht="12.75">
      <c r="B733" s="139" t="s">
        <v>527</v>
      </c>
      <c r="C733" s="123"/>
      <c r="D733" s="123"/>
      <c r="E733" s="123"/>
      <c r="F733" s="123"/>
      <c r="G733" s="123"/>
      <c r="H733" s="123"/>
      <c r="I733" s="133" t="s">
        <v>439</v>
      </c>
      <c r="J733" s="123"/>
      <c r="K733" s="123"/>
      <c r="L733" s="123"/>
      <c r="M733" s="123"/>
    </row>
    <row r="734" spans="1:13" s="126" customFormat="1" ht="12.75">
      <c r="B734" s="122"/>
      <c r="C734" s="123"/>
      <c r="D734" s="123"/>
      <c r="E734" s="133" t="s">
        <v>466</v>
      </c>
      <c r="F734" s="133" t="s">
        <v>467</v>
      </c>
      <c r="G734" s="133" t="s">
        <v>468</v>
      </c>
      <c r="H734" s="133" t="s">
        <v>469</v>
      </c>
      <c r="I734" s="133" t="s">
        <v>470</v>
      </c>
      <c r="J734" s="119" t="s">
        <v>471</v>
      </c>
      <c r="K734" s="133" t="s">
        <v>472</v>
      </c>
      <c r="L734" s="123"/>
      <c r="M734" s="133" t="s">
        <v>473</v>
      </c>
    </row>
    <row r="735" spans="1:13" s="126" customFormat="1" ht="12.75">
      <c r="B735" s="122"/>
      <c r="C735" s="133" t="s">
        <v>474</v>
      </c>
      <c r="D735" s="133" t="s">
        <v>475</v>
      </c>
      <c r="E735" s="133" t="s">
        <v>476</v>
      </c>
      <c r="F735" s="133" t="s">
        <v>476</v>
      </c>
      <c r="G735" s="133" t="s">
        <v>477</v>
      </c>
      <c r="H735" s="133" t="s">
        <v>477</v>
      </c>
      <c r="I735" s="133" t="s">
        <v>478</v>
      </c>
      <c r="J735" s="119" t="s">
        <v>479</v>
      </c>
      <c r="K735" s="133" t="s">
        <v>480</v>
      </c>
      <c r="L735" s="133" t="s">
        <v>452</v>
      </c>
      <c r="M735" s="133" t="s">
        <v>481</v>
      </c>
    </row>
    <row r="736" spans="1:13" s="126" customFormat="1" ht="12.75">
      <c r="B736" s="122"/>
      <c r="C736" s="123"/>
      <c r="D736" s="123"/>
      <c r="E736" s="133" t="str">
        <f>"(0)"</f>
        <v>(0)</v>
      </c>
      <c r="F736" s="133" t="str">
        <f>"(1)"</f>
        <v>(1)</v>
      </c>
      <c r="G736" s="133" t="str">
        <f>"(2)"</f>
        <v>(2)</v>
      </c>
      <c r="H736" s="133" t="str">
        <f>"(3)"</f>
        <v>(3)</v>
      </c>
      <c r="I736" s="133" t="str">
        <f>"(4)"</f>
        <v>(4)</v>
      </c>
      <c r="J736" s="133" t="str">
        <f>"(5)"</f>
        <v>(5)</v>
      </c>
      <c r="K736" s="133" t="str">
        <f>"(7)"</f>
        <v>(7)</v>
      </c>
      <c r="L736" s="133" t="str">
        <f>"(8)"</f>
        <v>(8)</v>
      </c>
      <c r="M736" s="133" t="str">
        <f>"(9)"</f>
        <v>(9)</v>
      </c>
    </row>
    <row r="737" spans="1:13" s="126" customFormat="1" ht="12.75">
      <c r="B737" s="122">
        <v>60</v>
      </c>
      <c r="C737" s="123" t="s">
        <v>190</v>
      </c>
      <c r="D737" s="124">
        <f>SUM(E737:M737)</f>
        <v>0</v>
      </c>
      <c r="E737" s="135"/>
      <c r="F737" s="125" t="s">
        <v>482</v>
      </c>
      <c r="G737" s="135"/>
      <c r="H737" s="135"/>
      <c r="I737" s="135"/>
      <c r="J737" s="135"/>
      <c r="K737" s="135"/>
      <c r="L737" s="135"/>
      <c r="M737" s="135"/>
    </row>
    <row r="738" spans="1:13" s="126" customFormat="1" ht="12.75">
      <c r="B738" s="122">
        <v>83</v>
      </c>
      <c r="C738" s="123" t="s">
        <v>124</v>
      </c>
      <c r="D738" s="124">
        <f>SUM(E738:M738)</f>
        <v>0</v>
      </c>
      <c r="E738" s="135"/>
      <c r="F738" s="125" t="s">
        <v>482</v>
      </c>
      <c r="G738" s="125" t="s">
        <v>482</v>
      </c>
      <c r="H738" s="125" t="s">
        <v>482</v>
      </c>
      <c r="I738" s="125" t="s">
        <v>482</v>
      </c>
      <c r="J738" s="125" t="s">
        <v>482</v>
      </c>
      <c r="K738" s="135"/>
      <c r="L738" s="125" t="s">
        <v>482</v>
      </c>
      <c r="M738" s="125" t="s">
        <v>482</v>
      </c>
    </row>
    <row r="739" spans="1:13" s="126" customFormat="1" ht="12.75">
      <c r="B739" s="122">
        <v>89</v>
      </c>
      <c r="C739" s="123" t="s">
        <v>540</v>
      </c>
      <c r="D739" s="124">
        <f>SUM(E739:M739)</f>
        <v>0</v>
      </c>
      <c r="E739" s="134"/>
      <c r="F739" s="125" t="s">
        <v>482</v>
      </c>
      <c r="G739" s="143" t="s">
        <v>482</v>
      </c>
      <c r="H739" s="146" t="s">
        <v>482</v>
      </c>
      <c r="I739" s="143" t="s">
        <v>482</v>
      </c>
      <c r="J739" s="143" t="s">
        <v>482</v>
      </c>
      <c r="K739" s="143" t="s">
        <v>482</v>
      </c>
      <c r="L739" s="143" t="s">
        <v>482</v>
      </c>
    </row>
    <row r="740" spans="1:13" s="126" customFormat="1" ht="12.75">
      <c r="B740" s="122">
        <v>98</v>
      </c>
      <c r="C740" s="123" t="s">
        <v>127</v>
      </c>
      <c r="D740" s="124">
        <f>SUM(E740:M740)</f>
        <v>0</v>
      </c>
      <c r="E740" s="135"/>
      <c r="F740" s="125" t="s">
        <v>482</v>
      </c>
      <c r="G740" s="135"/>
      <c r="H740" s="135"/>
      <c r="I740" s="135"/>
      <c r="J740" s="135"/>
      <c r="K740" s="135"/>
      <c r="L740" s="135"/>
      <c r="M740" s="135"/>
    </row>
    <row r="741" spans="1:13" s="126" customFormat="1" ht="15">
      <c r="B741" s="122">
        <v>99</v>
      </c>
      <c r="C741" s="123" t="s">
        <v>437</v>
      </c>
      <c r="D741" s="110">
        <f>SUM(E741:F741)</f>
        <v>0</v>
      </c>
      <c r="E741" s="110"/>
      <c r="F741" s="110"/>
      <c r="G741" s="127" t="s">
        <v>482</v>
      </c>
      <c r="H741" s="127" t="s">
        <v>482</v>
      </c>
      <c r="I741" s="127" t="s">
        <v>482</v>
      </c>
      <c r="J741" s="127" t="s">
        <v>482</v>
      </c>
      <c r="K741" s="127" t="s">
        <v>482</v>
      </c>
      <c r="L741" s="127" t="s">
        <v>482</v>
      </c>
      <c r="M741" s="127" t="s">
        <v>482</v>
      </c>
    </row>
    <row r="742" spans="1:13" s="130" customFormat="1" ht="15">
      <c r="A742" s="126"/>
      <c r="B742" s="136"/>
      <c r="C742" s="112" t="s">
        <v>484</v>
      </c>
      <c r="D742" s="129">
        <f t="shared" ref="D742:M742" si="95">SUM(D737:D741)</f>
        <v>0</v>
      </c>
      <c r="E742" s="129">
        <f t="shared" si="95"/>
        <v>0</v>
      </c>
      <c r="F742" s="129">
        <f t="shared" si="95"/>
        <v>0</v>
      </c>
      <c r="G742" s="129">
        <f t="shared" si="95"/>
        <v>0</v>
      </c>
      <c r="H742" s="129">
        <f t="shared" si="95"/>
        <v>0</v>
      </c>
      <c r="I742" s="129">
        <f t="shared" si="95"/>
        <v>0</v>
      </c>
      <c r="J742" s="129">
        <f t="shared" si="95"/>
        <v>0</v>
      </c>
      <c r="K742" s="129">
        <f t="shared" si="95"/>
        <v>0</v>
      </c>
      <c r="L742" s="129">
        <f t="shared" si="95"/>
        <v>0</v>
      </c>
      <c r="M742" s="129">
        <f t="shared" si="95"/>
        <v>0</v>
      </c>
    </row>
    <row r="743" spans="1:13" s="126" customFormat="1" ht="12.75">
      <c r="A743" s="130"/>
      <c r="B743" s="141"/>
      <c r="C743" s="123"/>
      <c r="D743" s="123"/>
      <c r="E743" s="123"/>
      <c r="F743" s="123"/>
      <c r="G743" s="123"/>
      <c r="H743" s="123"/>
      <c r="I743" s="123"/>
      <c r="J743" s="123"/>
      <c r="K743" s="123"/>
      <c r="L743" s="123"/>
      <c r="M743" s="123"/>
    </row>
    <row r="744" spans="1:13" s="126" customFormat="1" ht="12.75">
      <c r="B744" s="141"/>
      <c r="C744" s="123"/>
      <c r="D744" s="123"/>
      <c r="E744" s="123"/>
      <c r="F744" s="123"/>
      <c r="G744" s="123"/>
      <c r="H744" s="123"/>
      <c r="I744" s="123"/>
      <c r="J744" s="123"/>
      <c r="K744" s="123"/>
      <c r="L744" s="123"/>
      <c r="M744" s="123"/>
    </row>
    <row r="745" spans="1:13" s="126" customFormat="1" ht="12.75">
      <c r="B745" s="139" t="s">
        <v>528</v>
      </c>
      <c r="C745" s="123"/>
      <c r="D745" s="123"/>
      <c r="E745" s="123"/>
      <c r="F745" s="123"/>
      <c r="G745" s="123"/>
      <c r="H745" s="133"/>
      <c r="I745" s="133" t="s">
        <v>439</v>
      </c>
      <c r="J745" s="123"/>
      <c r="K745" s="123"/>
      <c r="L745" s="123"/>
      <c r="M745" s="123"/>
    </row>
    <row r="746" spans="1:13" s="126" customFormat="1" ht="12.75">
      <c r="B746" s="122"/>
      <c r="C746" s="123"/>
      <c r="D746" s="123"/>
      <c r="E746" s="133" t="s">
        <v>466</v>
      </c>
      <c r="F746" s="133" t="s">
        <v>467</v>
      </c>
      <c r="G746" s="133" t="s">
        <v>468</v>
      </c>
      <c r="H746" s="133" t="s">
        <v>469</v>
      </c>
      <c r="I746" s="133" t="s">
        <v>470</v>
      </c>
      <c r="J746" s="119" t="s">
        <v>471</v>
      </c>
      <c r="K746" s="133" t="s">
        <v>472</v>
      </c>
      <c r="L746" s="123"/>
      <c r="M746" s="133" t="s">
        <v>473</v>
      </c>
    </row>
    <row r="747" spans="1:13" s="126" customFormat="1" ht="12.75">
      <c r="B747" s="122"/>
      <c r="C747" s="133" t="s">
        <v>474</v>
      </c>
      <c r="D747" s="133" t="s">
        <v>475</v>
      </c>
      <c r="E747" s="133" t="s">
        <v>476</v>
      </c>
      <c r="F747" s="133" t="s">
        <v>476</v>
      </c>
      <c r="G747" s="133" t="s">
        <v>477</v>
      </c>
      <c r="H747" s="133" t="s">
        <v>477</v>
      </c>
      <c r="I747" s="133" t="s">
        <v>478</v>
      </c>
      <c r="J747" s="119" t="s">
        <v>479</v>
      </c>
      <c r="K747" s="133" t="s">
        <v>480</v>
      </c>
      <c r="L747" s="133" t="s">
        <v>452</v>
      </c>
      <c r="M747" s="133" t="s">
        <v>481</v>
      </c>
    </row>
    <row r="748" spans="1:13" s="126" customFormat="1" ht="12.75">
      <c r="B748" s="122"/>
      <c r="C748" s="123"/>
      <c r="D748" s="123"/>
      <c r="E748" s="133" t="str">
        <f>"(0)"</f>
        <v>(0)</v>
      </c>
      <c r="F748" s="133" t="str">
        <f>"(1)"</f>
        <v>(1)</v>
      </c>
      <c r="G748" s="133" t="str">
        <f>"(2)"</f>
        <v>(2)</v>
      </c>
      <c r="H748" s="133" t="str">
        <f>"(3)"</f>
        <v>(3)</v>
      </c>
      <c r="I748" s="133" t="str">
        <f>"(4)"</f>
        <v>(4)</v>
      </c>
      <c r="J748" s="133" t="str">
        <f>"(5)"</f>
        <v>(5)</v>
      </c>
      <c r="K748" s="133" t="str">
        <f>"(7)"</f>
        <v>(7)</v>
      </c>
      <c r="L748" s="133" t="str">
        <f>"(8)"</f>
        <v>(8)</v>
      </c>
      <c r="M748" s="133" t="str">
        <f>"(9)"</f>
        <v>(9)</v>
      </c>
    </row>
    <row r="749" spans="1:13" s="126" customFormat="1" ht="12.75">
      <c r="B749" s="122">
        <v>21</v>
      </c>
      <c r="C749" s="123" t="s">
        <v>175</v>
      </c>
      <c r="D749" s="124">
        <f t="shared" ref="D749:D750" si="96">SUM(E749:M749)</f>
        <v>0</v>
      </c>
      <c r="E749" s="135"/>
      <c r="F749" s="125" t="s">
        <v>482</v>
      </c>
      <c r="G749" s="135"/>
      <c r="H749" s="135"/>
      <c r="I749" s="135"/>
      <c r="J749" s="135"/>
      <c r="K749" s="135"/>
      <c r="L749" s="135"/>
      <c r="M749" s="135"/>
    </row>
    <row r="750" spans="1:13" s="126" customFormat="1" ht="12.75">
      <c r="B750" s="122">
        <v>27</v>
      </c>
      <c r="C750" s="123" t="s">
        <v>182</v>
      </c>
      <c r="D750" s="124">
        <f t="shared" si="96"/>
        <v>0</v>
      </c>
      <c r="E750" s="135"/>
      <c r="F750" s="125" t="s">
        <v>482</v>
      </c>
      <c r="G750" s="135"/>
      <c r="H750" s="135"/>
      <c r="I750" s="135"/>
      <c r="J750" s="135"/>
      <c r="K750" s="135"/>
      <c r="L750" s="135"/>
      <c r="M750" s="135"/>
    </row>
    <row r="751" spans="1:13" s="126" customFormat="1" ht="12.75">
      <c r="B751" s="122">
        <v>60</v>
      </c>
      <c r="C751" s="123" t="s">
        <v>190</v>
      </c>
      <c r="D751" s="124">
        <f>SUM(E751:M751)</f>
        <v>0</v>
      </c>
      <c r="E751" s="135"/>
      <c r="F751" s="125" t="s">
        <v>482</v>
      </c>
      <c r="G751" s="135"/>
      <c r="H751" s="135"/>
      <c r="I751" s="135"/>
      <c r="J751" s="135"/>
      <c r="K751" s="135"/>
      <c r="L751" s="135"/>
      <c r="M751" s="135"/>
    </row>
    <row r="752" spans="1:13" s="126" customFormat="1" ht="12.75">
      <c r="B752" s="122">
        <v>83</v>
      </c>
      <c r="C752" s="123" t="s">
        <v>124</v>
      </c>
      <c r="D752" s="124">
        <f>SUM(E752:M752)</f>
        <v>0</v>
      </c>
      <c r="E752" s="135"/>
      <c r="F752" s="125" t="s">
        <v>482</v>
      </c>
      <c r="G752" s="125" t="s">
        <v>482</v>
      </c>
      <c r="H752" s="125" t="s">
        <v>482</v>
      </c>
      <c r="I752" s="125" t="s">
        <v>482</v>
      </c>
      <c r="J752" s="125" t="s">
        <v>482</v>
      </c>
      <c r="K752" s="135"/>
      <c r="L752" s="125" t="s">
        <v>482</v>
      </c>
      <c r="M752" s="125" t="s">
        <v>482</v>
      </c>
    </row>
    <row r="753" spans="1:13" s="126" customFormat="1" ht="12.75">
      <c r="B753" s="122">
        <v>89</v>
      </c>
      <c r="C753" s="123" t="s">
        <v>540</v>
      </c>
      <c r="D753" s="124">
        <f>SUM(E753:M753)</f>
        <v>0</v>
      </c>
      <c r="E753" s="134"/>
      <c r="F753" s="125" t="s">
        <v>482</v>
      </c>
      <c r="G753" s="143" t="s">
        <v>482</v>
      </c>
      <c r="H753" s="146" t="s">
        <v>482</v>
      </c>
      <c r="I753" s="143" t="s">
        <v>482</v>
      </c>
      <c r="J753" s="143" t="s">
        <v>482</v>
      </c>
      <c r="K753" s="143" t="s">
        <v>482</v>
      </c>
      <c r="L753" s="143" t="s">
        <v>482</v>
      </c>
    </row>
    <row r="754" spans="1:13" s="126" customFormat="1" ht="12.75">
      <c r="B754" s="122">
        <v>98</v>
      </c>
      <c r="C754" s="123" t="s">
        <v>127</v>
      </c>
      <c r="D754" s="124">
        <f>SUM(E754:M754)</f>
        <v>436153.51</v>
      </c>
      <c r="E754" s="135">
        <v>114995</v>
      </c>
      <c r="F754" s="125" t="s">
        <v>482</v>
      </c>
      <c r="G754" s="135">
        <v>-1958.66</v>
      </c>
      <c r="H754" s="135">
        <v>72396.31</v>
      </c>
      <c r="I754" s="135">
        <v>23442.52</v>
      </c>
      <c r="J754" s="135">
        <v>36627.08</v>
      </c>
      <c r="K754" s="135">
        <v>182912.26</v>
      </c>
      <c r="L754" s="135">
        <v>7739</v>
      </c>
      <c r="M754" s="135"/>
    </row>
    <row r="755" spans="1:13" s="126" customFormat="1" ht="15">
      <c r="B755" s="122">
        <v>99</v>
      </c>
      <c r="C755" s="123" t="s">
        <v>437</v>
      </c>
      <c r="D755" s="110">
        <f>SUM(E755:F755)</f>
        <v>0</v>
      </c>
      <c r="E755" s="110"/>
      <c r="F755" s="110"/>
      <c r="G755" s="127" t="s">
        <v>482</v>
      </c>
      <c r="H755" s="127" t="s">
        <v>482</v>
      </c>
      <c r="I755" s="127" t="s">
        <v>482</v>
      </c>
      <c r="J755" s="127" t="s">
        <v>482</v>
      </c>
      <c r="K755" s="127" t="s">
        <v>482</v>
      </c>
      <c r="L755" s="127" t="s">
        <v>482</v>
      </c>
      <c r="M755" s="127" t="s">
        <v>482</v>
      </c>
    </row>
    <row r="756" spans="1:13" s="130" customFormat="1" ht="15">
      <c r="A756" s="126"/>
      <c r="B756" s="136"/>
      <c r="C756" s="112" t="s">
        <v>484</v>
      </c>
      <c r="D756" s="129">
        <f>SUM(D749:D755)</f>
        <v>436153.51</v>
      </c>
      <c r="E756" s="129">
        <f>SUM(E749:E755)</f>
        <v>114995</v>
      </c>
      <c r="F756" s="129">
        <f>SUM(F749:F755)</f>
        <v>0</v>
      </c>
      <c r="G756" s="129">
        <f>SUM(G749:G755)</f>
        <v>-1958.66</v>
      </c>
      <c r="H756" s="129">
        <f t="shared" ref="H756:M756" si="97">SUM(H749:H755)</f>
        <v>72396.31</v>
      </c>
      <c r="I756" s="129">
        <f t="shared" si="97"/>
        <v>23442.52</v>
      </c>
      <c r="J756" s="129">
        <f t="shared" si="97"/>
        <v>36627.08</v>
      </c>
      <c r="K756" s="129">
        <f t="shared" si="97"/>
        <v>182912.26</v>
      </c>
      <c r="L756" s="129">
        <f t="shared" si="97"/>
        <v>7739</v>
      </c>
      <c r="M756" s="129">
        <f t="shared" si="97"/>
        <v>0</v>
      </c>
    </row>
    <row r="757" spans="1:13" s="126" customFormat="1" ht="12.75">
      <c r="A757" s="130"/>
      <c r="B757" s="122"/>
      <c r="C757" s="123"/>
      <c r="D757" s="123"/>
      <c r="E757" s="123"/>
      <c r="F757" s="123"/>
      <c r="G757" s="123"/>
      <c r="H757" s="123"/>
      <c r="I757" s="123"/>
      <c r="J757" s="123"/>
      <c r="K757" s="123"/>
      <c r="L757" s="123"/>
      <c r="M757" s="123"/>
    </row>
    <row r="758" spans="1:13" s="126" customFormat="1" ht="12.75">
      <c r="B758" s="122"/>
      <c r="C758" s="123"/>
      <c r="D758" s="123"/>
      <c r="E758" s="123"/>
      <c r="F758" s="123"/>
      <c r="G758" s="123"/>
      <c r="H758" s="123"/>
      <c r="I758" s="123"/>
      <c r="J758" s="123"/>
      <c r="K758" s="123"/>
      <c r="L758" s="123"/>
      <c r="M758" s="123"/>
    </row>
    <row r="759" spans="1:13" s="126" customFormat="1" ht="12.75">
      <c r="B759" s="139" t="s">
        <v>529</v>
      </c>
      <c r="C759" s="123"/>
      <c r="D759" s="123"/>
      <c r="E759" s="123"/>
      <c r="F759" s="123"/>
      <c r="G759" s="123"/>
      <c r="H759" s="123"/>
      <c r="I759" s="133" t="s">
        <v>439</v>
      </c>
      <c r="J759" s="123"/>
      <c r="K759" s="123"/>
      <c r="L759" s="123"/>
      <c r="M759" s="123"/>
    </row>
    <row r="760" spans="1:13" s="126" customFormat="1" ht="12.75">
      <c r="B760" s="122"/>
      <c r="C760" s="123"/>
      <c r="D760" s="123"/>
      <c r="E760" s="133" t="s">
        <v>466</v>
      </c>
      <c r="F760" s="133" t="s">
        <v>467</v>
      </c>
      <c r="G760" s="133" t="s">
        <v>468</v>
      </c>
      <c r="H760" s="133" t="s">
        <v>469</v>
      </c>
      <c r="I760" s="133" t="s">
        <v>470</v>
      </c>
      <c r="J760" s="119" t="s">
        <v>471</v>
      </c>
      <c r="K760" s="133" t="s">
        <v>472</v>
      </c>
      <c r="L760" s="123"/>
      <c r="M760" s="133" t="s">
        <v>473</v>
      </c>
    </row>
    <row r="761" spans="1:13" s="126" customFormat="1" ht="12.75">
      <c r="B761" s="122"/>
      <c r="C761" s="133" t="s">
        <v>474</v>
      </c>
      <c r="D761" s="133" t="s">
        <v>475</v>
      </c>
      <c r="E761" s="133" t="s">
        <v>476</v>
      </c>
      <c r="F761" s="133" t="s">
        <v>476</v>
      </c>
      <c r="G761" s="133" t="s">
        <v>477</v>
      </c>
      <c r="H761" s="133" t="s">
        <v>477</v>
      </c>
      <c r="I761" s="133" t="s">
        <v>478</v>
      </c>
      <c r="J761" s="119" t="s">
        <v>479</v>
      </c>
      <c r="K761" s="133" t="s">
        <v>480</v>
      </c>
      <c r="L761" s="133" t="s">
        <v>452</v>
      </c>
      <c r="M761" s="133" t="s">
        <v>481</v>
      </c>
    </row>
    <row r="762" spans="1:13" s="126" customFormat="1" ht="12.75">
      <c r="B762" s="122"/>
      <c r="C762" s="123"/>
      <c r="D762" s="123"/>
      <c r="E762" s="133" t="str">
        <f>"(0)"</f>
        <v>(0)</v>
      </c>
      <c r="F762" s="133" t="str">
        <f>"(1)"</f>
        <v>(1)</v>
      </c>
      <c r="G762" s="133" t="str">
        <f>"(2)"</f>
        <v>(2)</v>
      </c>
      <c r="H762" s="133" t="str">
        <f>"(3)"</f>
        <v>(3)</v>
      </c>
      <c r="I762" s="133" t="str">
        <f>"(4)"</f>
        <v>(4)</v>
      </c>
      <c r="J762" s="133" t="str">
        <f>"(5)"</f>
        <v>(5)</v>
      </c>
      <c r="K762" s="133" t="str">
        <f>"(7)"</f>
        <v>(7)</v>
      </c>
      <c r="L762" s="133" t="str">
        <f>"(8)"</f>
        <v>(8)</v>
      </c>
      <c r="M762" s="133" t="str">
        <f>"(9)"</f>
        <v>(9)</v>
      </c>
    </row>
    <row r="763" spans="1:13" s="126" customFormat="1" ht="12.75">
      <c r="B763" s="122">
        <v>59</v>
      </c>
      <c r="C763" s="123" t="s">
        <v>483</v>
      </c>
      <c r="D763" s="124">
        <f>SUM(E763:M763)</f>
        <v>0</v>
      </c>
      <c r="E763" s="135"/>
      <c r="F763" s="135"/>
      <c r="G763" s="135"/>
      <c r="H763" s="135"/>
      <c r="I763" s="135"/>
      <c r="J763" s="135"/>
      <c r="K763" s="135"/>
      <c r="L763" s="135"/>
      <c r="M763" s="135"/>
    </row>
    <row r="764" spans="1:13" s="126" customFormat="1" ht="12.75">
      <c r="B764" s="122">
        <v>83</v>
      </c>
      <c r="C764" s="123" t="s">
        <v>124</v>
      </c>
      <c r="D764" s="124">
        <f>SUM(E764:M764)</f>
        <v>0</v>
      </c>
      <c r="E764" s="135"/>
      <c r="F764" s="125" t="s">
        <v>482</v>
      </c>
      <c r="G764" s="125" t="s">
        <v>482</v>
      </c>
      <c r="H764" s="125" t="s">
        <v>482</v>
      </c>
      <c r="I764" s="125" t="s">
        <v>482</v>
      </c>
      <c r="J764" s="125" t="s">
        <v>482</v>
      </c>
      <c r="K764" s="135"/>
      <c r="L764" s="125" t="s">
        <v>482</v>
      </c>
      <c r="M764" s="125" t="s">
        <v>482</v>
      </c>
    </row>
    <row r="765" spans="1:13" s="126" customFormat="1" ht="12.75">
      <c r="B765" s="122">
        <v>89</v>
      </c>
      <c r="C765" s="123" t="s">
        <v>540</v>
      </c>
      <c r="D765" s="124">
        <f>SUM(E765:M765)</f>
        <v>54122.26</v>
      </c>
      <c r="E765" s="134"/>
      <c r="F765" s="125" t="s">
        <v>482</v>
      </c>
      <c r="G765" s="143" t="s">
        <v>482</v>
      </c>
      <c r="H765" s="146" t="s">
        <v>482</v>
      </c>
      <c r="I765" s="143" t="s">
        <v>482</v>
      </c>
      <c r="J765" s="143" t="s">
        <v>482</v>
      </c>
      <c r="K765" s="143" t="s">
        <v>482</v>
      </c>
      <c r="L765" s="143" t="s">
        <v>482</v>
      </c>
      <c r="M765" s="126">
        <f>54026.76+95.5</f>
        <v>54122.26</v>
      </c>
    </row>
    <row r="766" spans="1:13" s="126" customFormat="1" ht="15">
      <c r="B766" s="122">
        <v>99</v>
      </c>
      <c r="C766" s="123" t="s">
        <v>437</v>
      </c>
      <c r="D766" s="110">
        <f>SUM(E766:F766)</f>
        <v>0</v>
      </c>
      <c r="E766" s="110"/>
      <c r="F766" s="110"/>
      <c r="G766" s="127" t="s">
        <v>482</v>
      </c>
      <c r="H766" s="127" t="s">
        <v>482</v>
      </c>
      <c r="I766" s="127" t="s">
        <v>482</v>
      </c>
      <c r="J766" s="127" t="s">
        <v>482</v>
      </c>
      <c r="K766" s="127" t="s">
        <v>482</v>
      </c>
      <c r="L766" s="127" t="s">
        <v>482</v>
      </c>
      <c r="M766" s="127" t="s">
        <v>482</v>
      </c>
    </row>
    <row r="767" spans="1:13" s="130" customFormat="1" ht="15">
      <c r="A767" s="126"/>
      <c r="B767" s="136"/>
      <c r="C767" s="112" t="s">
        <v>484</v>
      </c>
      <c r="D767" s="129">
        <f t="shared" ref="D767:M767" si="98">SUM(D763:D766)</f>
        <v>54122.26</v>
      </c>
      <c r="E767" s="129">
        <f t="shared" si="98"/>
        <v>0</v>
      </c>
      <c r="F767" s="129">
        <f t="shared" si="98"/>
        <v>0</v>
      </c>
      <c r="G767" s="129">
        <f t="shared" si="98"/>
        <v>0</v>
      </c>
      <c r="H767" s="129">
        <f t="shared" si="98"/>
        <v>0</v>
      </c>
      <c r="I767" s="129">
        <f t="shared" si="98"/>
        <v>0</v>
      </c>
      <c r="J767" s="129">
        <f t="shared" si="98"/>
        <v>0</v>
      </c>
      <c r="K767" s="129">
        <f t="shared" si="98"/>
        <v>0</v>
      </c>
      <c r="L767" s="129">
        <f t="shared" si="98"/>
        <v>0</v>
      </c>
      <c r="M767" s="129">
        <f t="shared" si="98"/>
        <v>54122.26</v>
      </c>
    </row>
    <row r="768" spans="1:13" s="126" customFormat="1" ht="12.75">
      <c r="A768" s="130"/>
      <c r="B768" s="131"/>
      <c r="C768" s="123"/>
      <c r="D768" s="123"/>
      <c r="E768" s="123"/>
      <c r="F768" s="123"/>
      <c r="G768" s="123"/>
      <c r="H768" s="123"/>
      <c r="I768" s="123"/>
      <c r="J768" s="123"/>
      <c r="K768" s="123"/>
      <c r="L768" s="123"/>
      <c r="M768" s="123"/>
    </row>
    <row r="769" spans="2:13" s="126" customFormat="1" ht="12.75">
      <c r="B769" s="131"/>
      <c r="C769" s="123"/>
      <c r="D769" s="123"/>
      <c r="E769" s="123"/>
      <c r="F769" s="123"/>
      <c r="G769" s="123"/>
      <c r="H769" s="123"/>
      <c r="I769" s="123"/>
      <c r="J769" s="123"/>
      <c r="K769" s="123"/>
      <c r="L769" s="123"/>
      <c r="M769" s="123"/>
    </row>
    <row r="770" spans="2:13" s="126" customFormat="1" ht="12.75">
      <c r="B770" s="131"/>
      <c r="C770" s="123"/>
      <c r="D770" s="123"/>
      <c r="E770" s="123"/>
      <c r="F770" s="123"/>
      <c r="G770" s="123"/>
      <c r="H770" s="123"/>
      <c r="I770" s="123"/>
      <c r="J770" s="123"/>
      <c r="K770" s="123"/>
      <c r="L770" s="123"/>
      <c r="M770" s="123"/>
    </row>
    <row r="771" spans="2:13" s="126" customFormat="1" ht="12.75">
      <c r="B771" s="131"/>
      <c r="C771" s="123"/>
      <c r="D771" s="123"/>
      <c r="E771" s="123"/>
      <c r="F771" s="123"/>
      <c r="G771" s="123"/>
      <c r="H771" s="123"/>
      <c r="I771" s="123"/>
      <c r="J771" s="123"/>
      <c r="K771" s="123"/>
      <c r="L771" s="123"/>
      <c r="M771" s="123"/>
    </row>
    <row r="772" spans="2:13" s="126" customFormat="1" ht="12.75">
      <c r="B772" s="131"/>
      <c r="C772" s="123"/>
      <c r="D772" s="123"/>
      <c r="E772" s="123"/>
      <c r="F772" s="123"/>
      <c r="G772" s="123"/>
      <c r="H772" s="123"/>
      <c r="I772" s="123"/>
      <c r="J772" s="123"/>
      <c r="K772" s="123"/>
      <c r="L772" s="123"/>
      <c r="M772" s="123"/>
    </row>
    <row r="773" spans="2:13" s="126" customFormat="1" ht="12.75">
      <c r="B773" s="131"/>
      <c r="C773" s="123"/>
      <c r="D773" s="123"/>
      <c r="E773" s="123"/>
      <c r="F773" s="123"/>
      <c r="G773" s="123"/>
      <c r="H773" s="123"/>
      <c r="I773" s="123"/>
      <c r="J773" s="123"/>
      <c r="K773" s="123"/>
      <c r="L773" s="123"/>
      <c r="M773" s="123"/>
    </row>
    <row r="774" spans="2:13" s="126" customFormat="1" ht="12.75">
      <c r="B774" s="131"/>
      <c r="C774" s="123"/>
      <c r="D774" s="123"/>
      <c r="E774" s="123"/>
      <c r="F774" s="123"/>
      <c r="G774" s="123"/>
      <c r="H774" s="123"/>
      <c r="I774" s="123"/>
      <c r="J774" s="123"/>
      <c r="K774" s="123"/>
      <c r="L774" s="123"/>
      <c r="M774" s="123"/>
    </row>
    <row r="775" spans="2:13" s="126" customFormat="1" ht="12.75">
      <c r="B775" s="131"/>
      <c r="C775" s="123"/>
      <c r="D775" s="123"/>
      <c r="E775" s="123"/>
      <c r="F775" s="123"/>
      <c r="G775" s="123"/>
      <c r="H775" s="123"/>
      <c r="I775" s="123"/>
      <c r="J775" s="123"/>
      <c r="K775" s="123"/>
      <c r="L775" s="123"/>
      <c r="M775" s="123"/>
    </row>
    <row r="776" spans="2:13" s="126" customFormat="1" ht="12.75">
      <c r="B776" s="131"/>
      <c r="C776" s="123"/>
      <c r="D776" s="123"/>
      <c r="E776" s="123"/>
      <c r="F776" s="123"/>
      <c r="G776" s="123"/>
      <c r="H776" s="123"/>
      <c r="I776" s="123"/>
      <c r="J776" s="123"/>
      <c r="K776" s="123"/>
      <c r="L776" s="123"/>
      <c r="M776" s="123"/>
    </row>
    <row r="777" spans="2:13" s="126" customFormat="1" ht="12.75">
      <c r="B777" s="131"/>
      <c r="C777" s="123"/>
      <c r="D777" s="123"/>
      <c r="E777" s="123"/>
      <c r="F777" s="123"/>
      <c r="G777" s="123"/>
      <c r="H777" s="123"/>
      <c r="I777" s="123"/>
      <c r="J777" s="123"/>
      <c r="K777" s="123"/>
      <c r="L777" s="123"/>
      <c r="M777" s="123"/>
    </row>
    <row r="778" spans="2:13" s="126" customFormat="1" ht="12.75">
      <c r="B778" s="131"/>
      <c r="C778" s="123"/>
      <c r="D778" s="123"/>
      <c r="E778" s="123"/>
      <c r="F778" s="123"/>
      <c r="G778" s="123"/>
      <c r="H778" s="123"/>
      <c r="I778" s="123"/>
      <c r="J778" s="123"/>
      <c r="K778" s="123"/>
      <c r="L778" s="123"/>
      <c r="M778" s="123"/>
    </row>
    <row r="779" spans="2:13" s="126" customFormat="1" ht="12.75">
      <c r="B779" s="131"/>
      <c r="C779" s="123"/>
      <c r="D779" s="123"/>
      <c r="E779" s="123"/>
      <c r="F779" s="123"/>
      <c r="G779" s="123"/>
      <c r="H779" s="123"/>
      <c r="I779" s="123"/>
      <c r="J779" s="123"/>
      <c r="K779" s="123"/>
      <c r="L779" s="123"/>
      <c r="M779" s="123"/>
    </row>
    <row r="780" spans="2:13" s="126" customFormat="1" ht="12.75">
      <c r="B780" s="131"/>
      <c r="C780" s="123"/>
      <c r="D780" s="123"/>
      <c r="E780" s="123"/>
      <c r="F780" s="123"/>
      <c r="G780" s="123"/>
      <c r="H780" s="123"/>
      <c r="I780" s="123"/>
      <c r="J780" s="123"/>
      <c r="K780" s="123"/>
      <c r="L780" s="123"/>
      <c r="M780" s="123"/>
    </row>
    <row r="781" spans="2:13" s="126" customFormat="1" ht="12.75">
      <c r="B781" s="131"/>
      <c r="C781" s="123"/>
      <c r="D781" s="123"/>
      <c r="E781" s="123"/>
      <c r="F781" s="123"/>
      <c r="G781" s="123"/>
      <c r="H781" s="123"/>
      <c r="I781" s="123"/>
      <c r="J781" s="123"/>
      <c r="K781" s="123"/>
      <c r="L781" s="123"/>
      <c r="M781" s="123"/>
    </row>
    <row r="782" spans="2:13" s="126" customFormat="1" ht="12.75">
      <c r="B782" s="131"/>
      <c r="C782" s="123"/>
      <c r="D782" s="123"/>
      <c r="E782" s="123"/>
      <c r="F782" s="123"/>
      <c r="G782" s="123"/>
      <c r="H782" s="123"/>
      <c r="I782" s="123"/>
      <c r="J782" s="123"/>
      <c r="K782" s="123"/>
      <c r="L782" s="123"/>
      <c r="M782" s="123"/>
    </row>
    <row r="783" spans="2:13" s="126" customFormat="1" ht="12.75">
      <c r="B783" s="131"/>
      <c r="C783" s="123"/>
      <c r="D783" s="123"/>
      <c r="E783" s="123"/>
      <c r="F783" s="123"/>
      <c r="G783" s="123"/>
      <c r="H783" s="123"/>
      <c r="I783" s="123"/>
      <c r="J783" s="123"/>
      <c r="K783" s="123"/>
      <c r="L783" s="123"/>
      <c r="M783" s="123"/>
    </row>
    <row r="784" spans="2:13" s="126" customFormat="1" ht="12.75">
      <c r="B784" s="131"/>
      <c r="C784" s="123"/>
      <c r="D784" s="123"/>
      <c r="E784" s="123"/>
      <c r="F784" s="123"/>
      <c r="G784" s="123"/>
      <c r="H784" s="123"/>
      <c r="I784" s="123"/>
      <c r="J784" s="123"/>
      <c r="K784" s="123"/>
      <c r="L784" s="123"/>
      <c r="M784" s="123"/>
    </row>
    <row r="785" spans="2:13" s="126" customFormat="1" ht="12.75">
      <c r="B785" s="131"/>
      <c r="C785" s="123"/>
      <c r="D785" s="123"/>
      <c r="E785" s="123"/>
      <c r="F785" s="123"/>
      <c r="G785" s="123"/>
      <c r="H785" s="123"/>
      <c r="I785" s="123"/>
      <c r="J785" s="123"/>
      <c r="K785" s="123"/>
      <c r="L785" s="123"/>
      <c r="M785" s="123"/>
    </row>
    <row r="786" spans="2:13" s="126" customFormat="1" ht="12.75">
      <c r="B786" s="131"/>
      <c r="C786" s="123"/>
      <c r="D786" s="123"/>
      <c r="E786" s="123"/>
      <c r="F786" s="123"/>
      <c r="G786" s="123"/>
      <c r="H786" s="123"/>
      <c r="I786" s="123"/>
      <c r="J786" s="123"/>
      <c r="K786" s="123"/>
      <c r="L786" s="123"/>
      <c r="M786" s="123"/>
    </row>
    <row r="787" spans="2:13" s="126" customFormat="1" ht="12.75">
      <c r="B787" s="131"/>
      <c r="C787" s="123"/>
      <c r="D787" s="123"/>
      <c r="E787" s="123"/>
      <c r="F787" s="123"/>
      <c r="G787" s="123"/>
      <c r="H787" s="123"/>
      <c r="I787" s="123"/>
      <c r="J787" s="123"/>
      <c r="K787" s="123"/>
      <c r="L787" s="123"/>
      <c r="M787" s="123"/>
    </row>
    <row r="788" spans="2:13" s="126" customFormat="1" ht="12.75">
      <c r="B788" s="131"/>
      <c r="C788" s="123"/>
      <c r="D788" s="123"/>
      <c r="E788" s="123"/>
      <c r="F788" s="123"/>
      <c r="G788" s="123"/>
      <c r="H788" s="123"/>
      <c r="I788" s="123"/>
      <c r="J788" s="123"/>
      <c r="K788" s="123"/>
      <c r="L788" s="123"/>
      <c r="M788" s="123"/>
    </row>
    <row r="789" spans="2:13" s="126" customFormat="1" ht="12.75">
      <c r="B789" s="131"/>
      <c r="C789" s="123"/>
      <c r="D789" s="123"/>
      <c r="E789" s="123"/>
      <c r="F789" s="123"/>
      <c r="G789" s="123"/>
      <c r="H789" s="123"/>
      <c r="I789" s="123"/>
      <c r="J789" s="123"/>
      <c r="K789" s="123"/>
      <c r="L789" s="123"/>
      <c r="M789" s="123"/>
    </row>
    <row r="790" spans="2:13" s="126" customFormat="1" ht="12.75">
      <c r="B790" s="131"/>
      <c r="C790" s="123"/>
      <c r="D790" s="123"/>
      <c r="E790" s="123"/>
      <c r="F790" s="123"/>
      <c r="G790" s="123"/>
      <c r="H790" s="123"/>
      <c r="I790" s="123"/>
      <c r="J790" s="123"/>
      <c r="K790" s="123"/>
      <c r="L790" s="123"/>
      <c r="M790" s="123"/>
    </row>
    <row r="791" spans="2:13" s="126" customFormat="1" ht="12.75">
      <c r="B791" s="131"/>
      <c r="C791" s="123"/>
      <c r="D791" s="123"/>
      <c r="E791" s="123"/>
      <c r="F791" s="123"/>
      <c r="G791" s="123"/>
      <c r="H791" s="123"/>
      <c r="I791" s="123"/>
      <c r="J791" s="123"/>
      <c r="K791" s="123"/>
      <c r="L791" s="123"/>
      <c r="M791" s="123"/>
    </row>
    <row r="792" spans="2:13" s="126" customFormat="1" ht="12.75">
      <c r="B792" s="131"/>
      <c r="C792" s="123"/>
      <c r="D792" s="123"/>
      <c r="E792" s="123"/>
      <c r="F792" s="123"/>
      <c r="G792" s="123"/>
      <c r="H792" s="123"/>
      <c r="I792" s="123"/>
      <c r="J792" s="123"/>
      <c r="K792" s="123"/>
      <c r="L792" s="123"/>
      <c r="M792" s="123"/>
    </row>
    <row r="793" spans="2:13" s="126" customFormat="1" ht="12.75">
      <c r="B793" s="131"/>
      <c r="C793" s="123"/>
      <c r="D793" s="123"/>
      <c r="E793" s="123"/>
      <c r="F793" s="123"/>
      <c r="G793" s="123"/>
      <c r="H793" s="123"/>
      <c r="I793" s="123"/>
      <c r="J793" s="123"/>
      <c r="K793" s="123"/>
      <c r="L793" s="123"/>
      <c r="M793" s="123"/>
    </row>
    <row r="794" spans="2:13" s="126" customFormat="1" ht="12.75">
      <c r="B794" s="131"/>
      <c r="C794" s="123"/>
      <c r="D794" s="123"/>
      <c r="E794" s="123"/>
      <c r="F794" s="123"/>
      <c r="G794" s="123"/>
      <c r="H794" s="123"/>
      <c r="I794" s="123"/>
      <c r="J794" s="123"/>
      <c r="K794" s="123"/>
      <c r="L794" s="123"/>
      <c r="M794" s="123"/>
    </row>
    <row r="795" spans="2:13" s="126" customFormat="1" ht="12.75">
      <c r="B795" s="131"/>
      <c r="C795" s="123"/>
      <c r="D795" s="123"/>
      <c r="E795" s="123"/>
      <c r="F795" s="123"/>
      <c r="G795" s="123"/>
      <c r="H795" s="123"/>
      <c r="I795" s="123"/>
      <c r="J795" s="123"/>
      <c r="K795" s="123"/>
      <c r="L795" s="123"/>
      <c r="M795" s="123"/>
    </row>
    <row r="796" spans="2:13" s="126" customFormat="1" ht="12.75">
      <c r="B796" s="131"/>
      <c r="C796" s="123"/>
      <c r="D796" s="123"/>
      <c r="E796" s="123"/>
      <c r="F796" s="123"/>
      <c r="G796" s="123"/>
      <c r="H796" s="123"/>
      <c r="I796" s="123"/>
      <c r="J796" s="123"/>
      <c r="K796" s="123"/>
      <c r="L796" s="123"/>
      <c r="M796" s="123"/>
    </row>
    <row r="797" spans="2:13" s="126" customFormat="1" ht="12.75">
      <c r="B797" s="131"/>
      <c r="C797" s="123"/>
      <c r="D797" s="123"/>
      <c r="E797" s="123"/>
      <c r="F797" s="123"/>
      <c r="G797" s="123"/>
      <c r="H797" s="123"/>
      <c r="I797" s="123"/>
      <c r="J797" s="123"/>
      <c r="K797" s="123"/>
      <c r="L797" s="123"/>
      <c r="M797" s="123"/>
    </row>
    <row r="798" spans="2:13" s="126" customFormat="1" ht="12.75">
      <c r="B798" s="131"/>
      <c r="C798" s="123"/>
      <c r="D798" s="123"/>
      <c r="E798" s="123"/>
      <c r="F798" s="123"/>
      <c r="G798" s="123"/>
      <c r="H798" s="123"/>
      <c r="I798" s="123"/>
      <c r="J798" s="123"/>
      <c r="K798" s="123"/>
      <c r="L798" s="123"/>
      <c r="M798" s="123"/>
    </row>
    <row r="799" spans="2:13" s="126" customFormat="1" ht="12.75">
      <c r="B799" s="131"/>
      <c r="C799" s="123"/>
      <c r="D799" s="123"/>
      <c r="E799" s="123"/>
      <c r="F799" s="123"/>
      <c r="G799" s="123"/>
      <c r="H799" s="123"/>
      <c r="I799" s="123"/>
      <c r="J799" s="123"/>
      <c r="K799" s="123"/>
      <c r="L799" s="123"/>
      <c r="M799" s="123"/>
    </row>
    <row r="800" spans="2:13" s="126" customFormat="1" ht="12.75">
      <c r="B800" s="131"/>
      <c r="C800" s="123"/>
      <c r="D800" s="123"/>
      <c r="E800" s="123"/>
      <c r="F800" s="123"/>
      <c r="G800" s="123"/>
      <c r="H800" s="123"/>
      <c r="I800" s="123"/>
      <c r="J800" s="123"/>
      <c r="K800" s="123"/>
      <c r="L800" s="123"/>
      <c r="M800" s="123"/>
    </row>
    <row r="801" spans="2:13" s="126" customFormat="1" ht="12.75">
      <c r="B801" s="131"/>
      <c r="C801" s="123"/>
      <c r="D801" s="123"/>
      <c r="E801" s="123"/>
      <c r="F801" s="123"/>
      <c r="G801" s="123"/>
      <c r="H801" s="123"/>
      <c r="I801" s="123"/>
      <c r="J801" s="123"/>
      <c r="K801" s="123"/>
      <c r="L801" s="123"/>
      <c r="M801" s="123"/>
    </row>
    <row r="802" spans="2:13" s="126" customFormat="1" ht="12.75">
      <c r="B802" s="131"/>
      <c r="C802" s="123"/>
      <c r="D802" s="123"/>
      <c r="E802" s="123"/>
      <c r="F802" s="123"/>
      <c r="G802" s="123"/>
      <c r="H802" s="123"/>
      <c r="I802" s="123"/>
      <c r="J802" s="123"/>
      <c r="K802" s="123"/>
      <c r="L802" s="123"/>
      <c r="M802" s="123"/>
    </row>
    <row r="803" spans="2:13" s="126" customFormat="1" ht="12.75">
      <c r="B803" s="131"/>
      <c r="C803" s="123"/>
      <c r="D803" s="123"/>
      <c r="E803" s="123"/>
      <c r="F803" s="123"/>
      <c r="G803" s="123"/>
      <c r="H803" s="123"/>
      <c r="I803" s="123"/>
      <c r="J803" s="123"/>
      <c r="K803" s="123"/>
      <c r="L803" s="123"/>
      <c r="M803" s="123"/>
    </row>
    <row r="804" spans="2:13" s="126" customFormat="1" ht="12.75">
      <c r="B804" s="131"/>
      <c r="C804" s="123"/>
      <c r="D804" s="123"/>
      <c r="E804" s="123"/>
      <c r="F804" s="123"/>
      <c r="G804" s="123"/>
      <c r="H804" s="123"/>
      <c r="I804" s="123"/>
      <c r="J804" s="123"/>
      <c r="K804" s="123"/>
      <c r="L804" s="123"/>
      <c r="M804" s="123"/>
    </row>
    <row r="805" spans="2:13" s="126" customFormat="1" ht="12.75">
      <c r="B805" s="131"/>
      <c r="C805" s="123"/>
      <c r="D805" s="123"/>
      <c r="E805" s="123"/>
      <c r="F805" s="123"/>
      <c r="G805" s="123"/>
      <c r="H805" s="123"/>
      <c r="I805" s="123"/>
      <c r="J805" s="123"/>
      <c r="K805" s="123"/>
      <c r="L805" s="123"/>
      <c r="M805" s="123"/>
    </row>
    <row r="806" spans="2:13" s="126" customFormat="1" ht="12.75">
      <c r="B806" s="131"/>
      <c r="C806" s="123"/>
      <c r="D806" s="123"/>
      <c r="E806" s="123"/>
      <c r="F806" s="123"/>
      <c r="G806" s="123"/>
      <c r="H806" s="123"/>
      <c r="I806" s="123"/>
      <c r="J806" s="123"/>
      <c r="K806" s="123"/>
      <c r="L806" s="123"/>
      <c r="M806" s="123"/>
    </row>
    <row r="807" spans="2:13" s="126" customFormat="1" ht="12.75">
      <c r="B807" s="131"/>
      <c r="C807" s="123"/>
      <c r="D807" s="123"/>
      <c r="E807" s="123"/>
      <c r="F807" s="123"/>
      <c r="G807" s="123"/>
      <c r="H807" s="123"/>
      <c r="I807" s="123"/>
      <c r="J807" s="123"/>
      <c r="K807" s="123"/>
      <c r="L807" s="123"/>
      <c r="M807" s="123"/>
    </row>
    <row r="808" spans="2:13" s="126" customFormat="1" ht="12.75">
      <c r="B808" s="131"/>
      <c r="C808" s="123"/>
      <c r="D808" s="123"/>
      <c r="E808" s="123"/>
      <c r="F808" s="123"/>
      <c r="G808" s="123"/>
      <c r="H808" s="123"/>
      <c r="I808" s="123"/>
      <c r="J808" s="123"/>
      <c r="K808" s="123"/>
      <c r="L808" s="123"/>
      <c r="M808" s="123"/>
    </row>
    <row r="809" spans="2:13" s="126" customFormat="1" ht="12.75">
      <c r="B809" s="131"/>
      <c r="C809" s="123"/>
      <c r="D809" s="123"/>
      <c r="E809" s="123"/>
      <c r="F809" s="123"/>
      <c r="G809" s="123"/>
      <c r="H809" s="123"/>
      <c r="I809" s="123"/>
      <c r="J809" s="123"/>
      <c r="K809" s="123"/>
      <c r="L809" s="123"/>
      <c r="M809" s="123"/>
    </row>
    <row r="810" spans="2:13" s="126" customFormat="1" ht="12.75">
      <c r="B810" s="131"/>
      <c r="C810" s="123"/>
      <c r="D810" s="123"/>
      <c r="E810" s="123"/>
      <c r="F810" s="123"/>
      <c r="G810" s="123"/>
      <c r="H810" s="123"/>
      <c r="I810" s="123"/>
      <c r="J810" s="123"/>
      <c r="K810" s="123"/>
      <c r="L810" s="123"/>
      <c r="M810" s="123"/>
    </row>
    <row r="811" spans="2:13" s="126" customFormat="1" ht="12.75">
      <c r="B811" s="131"/>
      <c r="C811" s="123"/>
      <c r="D811" s="123"/>
      <c r="E811" s="123"/>
      <c r="F811" s="123"/>
      <c r="G811" s="123"/>
      <c r="H811" s="123"/>
      <c r="I811" s="123"/>
      <c r="J811" s="123"/>
      <c r="K811" s="123"/>
      <c r="L811" s="123"/>
      <c r="M811" s="123"/>
    </row>
    <row r="812" spans="2:13" s="126" customFormat="1" ht="12.75">
      <c r="B812" s="131"/>
      <c r="C812" s="123"/>
      <c r="D812" s="123"/>
      <c r="E812" s="123"/>
      <c r="F812" s="123"/>
      <c r="G812" s="123"/>
      <c r="H812" s="123"/>
      <c r="I812" s="123"/>
      <c r="J812" s="123"/>
      <c r="K812" s="123"/>
      <c r="L812" s="123"/>
      <c r="M812" s="123"/>
    </row>
    <row r="813" spans="2:13" s="126" customFormat="1" ht="12.75">
      <c r="B813" s="131"/>
      <c r="C813" s="123"/>
      <c r="D813" s="123"/>
      <c r="E813" s="123"/>
      <c r="F813" s="123"/>
      <c r="G813" s="123"/>
      <c r="H813" s="123"/>
      <c r="I813" s="123"/>
      <c r="J813" s="123"/>
      <c r="K813" s="123"/>
      <c r="L813" s="123"/>
      <c r="M813" s="123"/>
    </row>
    <row r="814" spans="2:13" s="126" customFormat="1" ht="12.75">
      <c r="B814" s="131"/>
      <c r="C814" s="123"/>
      <c r="D814" s="123"/>
      <c r="E814" s="123"/>
      <c r="F814" s="123"/>
      <c r="G814" s="123"/>
      <c r="H814" s="123"/>
      <c r="I814" s="123"/>
      <c r="J814" s="123"/>
      <c r="K814" s="123"/>
      <c r="L814" s="123"/>
      <c r="M814" s="123"/>
    </row>
    <row r="815" spans="2:13" s="126" customFormat="1" ht="12.75">
      <c r="B815" s="131"/>
      <c r="C815" s="123"/>
      <c r="D815" s="123"/>
      <c r="E815" s="123"/>
      <c r="F815" s="123"/>
      <c r="G815" s="123"/>
      <c r="H815" s="123"/>
      <c r="I815" s="123"/>
      <c r="J815" s="123"/>
      <c r="K815" s="123"/>
      <c r="L815" s="123"/>
      <c r="M815" s="123"/>
    </row>
    <row r="816" spans="2:13" s="126" customFormat="1" ht="12.75">
      <c r="B816" s="131"/>
      <c r="C816" s="123"/>
      <c r="D816" s="123"/>
      <c r="E816" s="123"/>
      <c r="F816" s="123"/>
      <c r="G816" s="123"/>
      <c r="H816" s="123"/>
      <c r="I816" s="123"/>
      <c r="J816" s="123"/>
      <c r="K816" s="123"/>
      <c r="L816" s="123"/>
      <c r="M816" s="123"/>
    </row>
    <row r="817" spans="2:13" s="126" customFormat="1" ht="12.75">
      <c r="B817" s="131"/>
      <c r="C817" s="123"/>
      <c r="D817" s="123"/>
      <c r="E817" s="123"/>
      <c r="F817" s="123"/>
      <c r="G817" s="123"/>
      <c r="H817" s="123"/>
      <c r="I817" s="123"/>
      <c r="J817" s="123"/>
      <c r="K817" s="123"/>
      <c r="L817" s="123"/>
      <c r="M817" s="123"/>
    </row>
    <row r="818" spans="2:13" s="126" customFormat="1" ht="12.75">
      <c r="B818" s="131"/>
      <c r="C818" s="123"/>
      <c r="D818" s="123"/>
      <c r="E818" s="123"/>
      <c r="F818" s="123"/>
      <c r="G818" s="123"/>
      <c r="H818" s="123"/>
      <c r="I818" s="123"/>
      <c r="J818" s="123"/>
      <c r="K818" s="123"/>
      <c r="L818" s="123"/>
      <c r="M818" s="123"/>
    </row>
    <row r="819" spans="2:13" s="126" customFormat="1" ht="12.75">
      <c r="B819" s="131"/>
      <c r="C819" s="123"/>
      <c r="D819" s="123"/>
      <c r="E819" s="123"/>
      <c r="F819" s="123"/>
      <c r="G819" s="123"/>
      <c r="H819" s="123"/>
      <c r="I819" s="123"/>
      <c r="J819" s="123"/>
      <c r="K819" s="123"/>
      <c r="L819" s="123"/>
      <c r="M819" s="123"/>
    </row>
    <row r="820" spans="2:13" s="126" customFormat="1" ht="12.75">
      <c r="B820" s="131"/>
      <c r="C820" s="123"/>
      <c r="D820" s="123"/>
      <c r="E820" s="123"/>
      <c r="F820" s="123"/>
      <c r="G820" s="123"/>
      <c r="H820" s="123"/>
      <c r="I820" s="123"/>
      <c r="J820" s="123"/>
      <c r="K820" s="123"/>
      <c r="L820" s="123"/>
      <c r="M820" s="123"/>
    </row>
    <row r="821" spans="2:13" s="126" customFormat="1" ht="12.75">
      <c r="B821" s="131"/>
      <c r="C821" s="123"/>
      <c r="D821" s="123"/>
      <c r="E821" s="123"/>
      <c r="F821" s="123"/>
      <c r="G821" s="123"/>
      <c r="H821" s="123"/>
      <c r="I821" s="123"/>
      <c r="J821" s="123"/>
      <c r="K821" s="123"/>
      <c r="L821" s="123"/>
      <c r="M821" s="123"/>
    </row>
    <row r="822" spans="2:13" s="126" customFormat="1" ht="12.75">
      <c r="B822" s="131"/>
      <c r="C822" s="123"/>
      <c r="D822" s="123"/>
      <c r="E822" s="123"/>
      <c r="F822" s="123"/>
      <c r="G822" s="123"/>
      <c r="H822" s="123"/>
      <c r="I822" s="123"/>
      <c r="J822" s="123"/>
      <c r="K822" s="123"/>
      <c r="L822" s="123"/>
      <c r="M822" s="123"/>
    </row>
    <row r="823" spans="2:13" s="126" customFormat="1" ht="12.75">
      <c r="B823" s="131"/>
      <c r="C823" s="123"/>
      <c r="D823" s="123"/>
      <c r="E823" s="123"/>
      <c r="F823" s="123"/>
      <c r="G823" s="123"/>
      <c r="H823" s="123"/>
      <c r="I823" s="123"/>
      <c r="J823" s="123"/>
      <c r="K823" s="123"/>
      <c r="L823" s="123"/>
      <c r="M823" s="123"/>
    </row>
    <row r="824" spans="2:13" s="126" customFormat="1" ht="12.75">
      <c r="B824" s="131"/>
      <c r="C824" s="123"/>
      <c r="D824" s="123"/>
      <c r="E824" s="123"/>
      <c r="F824" s="123"/>
      <c r="G824" s="123"/>
      <c r="H824" s="123"/>
      <c r="I824" s="123"/>
      <c r="J824" s="123"/>
      <c r="K824" s="123"/>
      <c r="L824" s="123"/>
      <c r="M824" s="123"/>
    </row>
    <row r="825" spans="2:13" s="126" customFormat="1" ht="12.75">
      <c r="B825" s="131"/>
      <c r="C825" s="123"/>
      <c r="D825" s="123"/>
      <c r="E825" s="123"/>
      <c r="F825" s="123"/>
      <c r="G825" s="123"/>
      <c r="H825" s="123"/>
      <c r="I825" s="123"/>
      <c r="J825" s="123"/>
      <c r="K825" s="123"/>
      <c r="L825" s="123"/>
      <c r="M825" s="123"/>
    </row>
    <row r="826" spans="2:13" s="126" customFormat="1" ht="12.75">
      <c r="B826" s="131"/>
      <c r="C826" s="123"/>
      <c r="D826" s="123"/>
      <c r="E826" s="123"/>
      <c r="F826" s="123"/>
      <c r="G826" s="123"/>
      <c r="H826" s="123"/>
      <c r="I826" s="123"/>
      <c r="J826" s="123"/>
      <c r="K826" s="123"/>
      <c r="L826" s="123"/>
      <c r="M826" s="123"/>
    </row>
    <row r="827" spans="2:13" s="126" customFormat="1" ht="12.75">
      <c r="B827" s="131"/>
      <c r="C827" s="123"/>
      <c r="D827" s="123"/>
      <c r="E827" s="123"/>
      <c r="F827" s="123"/>
      <c r="G827" s="123"/>
      <c r="H827" s="123"/>
      <c r="I827" s="123"/>
      <c r="J827" s="123"/>
      <c r="K827" s="123"/>
      <c r="L827" s="123"/>
      <c r="M827" s="123"/>
    </row>
    <row r="828" spans="2:13" s="126" customFormat="1" ht="12.75">
      <c r="B828" s="131"/>
      <c r="C828" s="123"/>
      <c r="D828" s="123"/>
      <c r="E828" s="123"/>
      <c r="F828" s="123"/>
      <c r="G828" s="123"/>
      <c r="H828" s="123"/>
      <c r="I828" s="123"/>
      <c r="J828" s="123"/>
      <c r="K828" s="123"/>
      <c r="L828" s="123"/>
      <c r="M828" s="123"/>
    </row>
    <row r="829" spans="2:13" s="126" customFormat="1" ht="12.75">
      <c r="B829" s="131"/>
      <c r="C829" s="123"/>
      <c r="D829" s="123"/>
      <c r="E829" s="123"/>
      <c r="F829" s="123"/>
      <c r="G829" s="123"/>
      <c r="H829" s="123"/>
      <c r="I829" s="123"/>
      <c r="J829" s="123"/>
      <c r="K829" s="123"/>
      <c r="L829" s="123"/>
      <c r="M829" s="123"/>
    </row>
    <row r="830" spans="2:13" s="126" customFormat="1" ht="12.75">
      <c r="B830" s="131"/>
      <c r="C830" s="123"/>
      <c r="D830" s="123"/>
      <c r="E830" s="123"/>
      <c r="F830" s="123"/>
      <c r="G830" s="123"/>
      <c r="H830" s="123"/>
      <c r="I830" s="123"/>
      <c r="J830" s="123"/>
      <c r="K830" s="123"/>
      <c r="L830" s="123"/>
      <c r="M830" s="123"/>
    </row>
    <row r="831" spans="2:13" s="126" customFormat="1" ht="12.75">
      <c r="B831" s="131"/>
      <c r="C831" s="123"/>
      <c r="D831" s="123"/>
      <c r="E831" s="123"/>
      <c r="F831" s="123"/>
      <c r="G831" s="123"/>
      <c r="H831" s="123"/>
      <c r="I831" s="123"/>
      <c r="J831" s="123"/>
      <c r="K831" s="123"/>
      <c r="L831" s="123"/>
      <c r="M831" s="123"/>
    </row>
    <row r="832" spans="2:13" s="126" customFormat="1" ht="12.75">
      <c r="B832" s="131"/>
      <c r="C832" s="123"/>
      <c r="D832" s="123"/>
      <c r="E832" s="123"/>
      <c r="F832" s="123"/>
      <c r="G832" s="123"/>
      <c r="H832" s="123"/>
      <c r="I832" s="123"/>
      <c r="J832" s="123"/>
      <c r="K832" s="123"/>
      <c r="L832" s="123"/>
      <c r="M832" s="123"/>
    </row>
    <row r="833" spans="2:13" s="126" customFormat="1" ht="12.75">
      <c r="B833" s="131"/>
      <c r="C833" s="123"/>
      <c r="D833" s="123"/>
      <c r="E833" s="123"/>
      <c r="F833" s="123"/>
      <c r="G833" s="123"/>
      <c r="H833" s="123"/>
      <c r="I833" s="123"/>
      <c r="J833" s="123"/>
      <c r="K833" s="123"/>
      <c r="L833" s="123"/>
      <c r="M833" s="123"/>
    </row>
    <row r="834" spans="2:13" s="126" customFormat="1" ht="12.75">
      <c r="B834" s="131"/>
      <c r="C834" s="123"/>
      <c r="D834" s="123"/>
      <c r="E834" s="123"/>
      <c r="F834" s="123"/>
      <c r="G834" s="123"/>
      <c r="H834" s="123"/>
      <c r="I834" s="123"/>
      <c r="J834" s="123"/>
      <c r="K834" s="123"/>
      <c r="L834" s="123"/>
      <c r="M834" s="123"/>
    </row>
    <row r="835" spans="2:13" s="126" customFormat="1" ht="12.75">
      <c r="B835" s="131"/>
      <c r="C835" s="123"/>
      <c r="D835" s="123"/>
      <c r="E835" s="123"/>
      <c r="F835" s="123"/>
      <c r="G835" s="123"/>
      <c r="H835" s="123"/>
      <c r="I835" s="123"/>
      <c r="J835" s="123"/>
      <c r="K835" s="123"/>
      <c r="L835" s="123"/>
      <c r="M835" s="123"/>
    </row>
    <row r="836" spans="2:13" s="126" customFormat="1" ht="12.75">
      <c r="B836" s="131"/>
      <c r="C836" s="123"/>
      <c r="D836" s="123"/>
      <c r="E836" s="123"/>
      <c r="F836" s="123"/>
      <c r="G836" s="123"/>
      <c r="H836" s="123"/>
      <c r="I836" s="123"/>
      <c r="J836" s="123"/>
      <c r="K836" s="123"/>
      <c r="L836" s="123"/>
      <c r="M836" s="123"/>
    </row>
    <row r="837" spans="2:13" s="126" customFormat="1" ht="12.75">
      <c r="B837" s="131"/>
      <c r="C837" s="123"/>
      <c r="D837" s="123"/>
      <c r="E837" s="123"/>
      <c r="F837" s="123"/>
      <c r="G837" s="123"/>
      <c r="H837" s="123"/>
      <c r="I837" s="123"/>
      <c r="J837" s="123"/>
      <c r="K837" s="123"/>
      <c r="L837" s="123"/>
      <c r="M837" s="123"/>
    </row>
    <row r="838" spans="2:13" s="126" customFormat="1" ht="12.75">
      <c r="B838" s="131"/>
      <c r="C838" s="123"/>
      <c r="D838" s="123"/>
      <c r="E838" s="123"/>
      <c r="F838" s="123"/>
      <c r="G838" s="123"/>
      <c r="H838" s="123"/>
      <c r="I838" s="123"/>
      <c r="J838" s="123"/>
      <c r="K838" s="123"/>
      <c r="L838" s="123"/>
      <c r="M838" s="123"/>
    </row>
    <row r="839" spans="2:13" s="126" customFormat="1" ht="12.75">
      <c r="B839" s="131"/>
      <c r="C839" s="123"/>
      <c r="D839" s="123"/>
      <c r="E839" s="123"/>
      <c r="F839" s="123"/>
      <c r="G839" s="123"/>
      <c r="H839" s="123"/>
      <c r="I839" s="123"/>
      <c r="J839" s="123"/>
      <c r="K839" s="123"/>
      <c r="L839" s="123"/>
      <c r="M839" s="123"/>
    </row>
    <row r="840" spans="2:13" s="126" customFormat="1" ht="12.75">
      <c r="B840" s="131"/>
      <c r="C840" s="123"/>
      <c r="D840" s="123"/>
      <c r="E840" s="123"/>
      <c r="F840" s="123"/>
      <c r="G840" s="123"/>
      <c r="H840" s="123"/>
      <c r="I840" s="123"/>
      <c r="J840" s="123"/>
      <c r="K840" s="123"/>
      <c r="L840" s="123"/>
      <c r="M840" s="123"/>
    </row>
    <row r="841" spans="2:13" s="126" customFormat="1" ht="12.75">
      <c r="B841" s="131"/>
      <c r="C841" s="123"/>
      <c r="D841" s="123"/>
      <c r="E841" s="123"/>
      <c r="F841" s="123"/>
      <c r="G841" s="123"/>
      <c r="H841" s="123"/>
      <c r="I841" s="123"/>
      <c r="J841" s="123"/>
      <c r="K841" s="123"/>
      <c r="L841" s="123"/>
      <c r="M841" s="123"/>
    </row>
    <row r="842" spans="2:13" s="126" customFormat="1" ht="12.75">
      <c r="B842" s="131"/>
      <c r="C842" s="123"/>
      <c r="D842" s="123"/>
      <c r="E842" s="123"/>
      <c r="F842" s="123"/>
      <c r="G842" s="123"/>
      <c r="H842" s="123"/>
      <c r="I842" s="123"/>
      <c r="J842" s="123"/>
      <c r="K842" s="123"/>
      <c r="L842" s="123"/>
      <c r="M842" s="123"/>
    </row>
    <row r="843" spans="2:13" s="126" customFormat="1" ht="12.75">
      <c r="B843" s="131"/>
      <c r="C843" s="123"/>
      <c r="D843" s="123"/>
      <c r="E843" s="123"/>
      <c r="F843" s="123"/>
      <c r="G843" s="123"/>
      <c r="H843" s="123"/>
      <c r="I843" s="123"/>
      <c r="J843" s="123"/>
      <c r="K843" s="123"/>
      <c r="L843" s="123"/>
      <c r="M843" s="123"/>
    </row>
    <row r="844" spans="2:13" s="126" customFormat="1" ht="12.75">
      <c r="B844" s="131"/>
      <c r="C844" s="123"/>
      <c r="D844" s="123"/>
      <c r="E844" s="123"/>
      <c r="F844" s="123"/>
      <c r="G844" s="123"/>
      <c r="H844" s="123"/>
      <c r="I844" s="123"/>
      <c r="J844" s="123"/>
      <c r="K844" s="123"/>
      <c r="L844" s="123"/>
      <c r="M844" s="123"/>
    </row>
    <row r="845" spans="2:13" s="126" customFormat="1" ht="12.75">
      <c r="B845" s="131"/>
      <c r="C845" s="123"/>
      <c r="D845" s="123"/>
      <c r="E845" s="123"/>
      <c r="F845" s="123"/>
      <c r="G845" s="123"/>
      <c r="H845" s="123"/>
      <c r="I845" s="123"/>
      <c r="J845" s="123"/>
      <c r="K845" s="123"/>
      <c r="L845" s="123"/>
      <c r="M845" s="123"/>
    </row>
    <row r="846" spans="2:13" s="126" customFormat="1" ht="12.75">
      <c r="B846" s="131"/>
      <c r="C846" s="123"/>
      <c r="D846" s="123"/>
      <c r="E846" s="123"/>
      <c r="F846" s="123"/>
      <c r="G846" s="123"/>
      <c r="H846" s="123"/>
      <c r="I846" s="123"/>
      <c r="J846" s="123"/>
      <c r="K846" s="123"/>
      <c r="L846" s="123"/>
      <c r="M846" s="123"/>
    </row>
    <row r="847" spans="2:13" s="126" customFormat="1" ht="12.75">
      <c r="B847" s="131"/>
      <c r="C847" s="123"/>
      <c r="D847" s="123"/>
      <c r="E847" s="123"/>
      <c r="F847" s="123"/>
      <c r="G847" s="123"/>
      <c r="H847" s="123"/>
      <c r="I847" s="123"/>
      <c r="J847" s="123"/>
      <c r="K847" s="123"/>
      <c r="L847" s="123"/>
      <c r="M847" s="123"/>
    </row>
    <row r="848" spans="2:13" s="126" customFormat="1" ht="12.75">
      <c r="B848" s="131"/>
      <c r="C848" s="123"/>
      <c r="D848" s="123"/>
      <c r="E848" s="123"/>
      <c r="F848" s="123"/>
      <c r="G848" s="123"/>
      <c r="H848" s="123"/>
      <c r="I848" s="123"/>
      <c r="J848" s="123"/>
      <c r="K848" s="123"/>
      <c r="L848" s="123"/>
      <c r="M848" s="123"/>
    </row>
    <row r="849" spans="2:13" s="126" customFormat="1" ht="12.75">
      <c r="B849" s="131"/>
      <c r="C849" s="123"/>
      <c r="D849" s="123"/>
      <c r="E849" s="123"/>
      <c r="F849" s="123"/>
      <c r="G849" s="123"/>
      <c r="H849" s="123"/>
      <c r="I849" s="123"/>
      <c r="J849" s="123"/>
      <c r="K849" s="123"/>
      <c r="L849" s="123"/>
      <c r="M849" s="123"/>
    </row>
    <row r="850" spans="2:13" s="126" customFormat="1" ht="12.75">
      <c r="B850" s="131"/>
      <c r="C850" s="123"/>
      <c r="D850" s="123"/>
      <c r="E850" s="123"/>
      <c r="F850" s="123"/>
      <c r="G850" s="123"/>
      <c r="H850" s="123"/>
      <c r="I850" s="123"/>
      <c r="J850" s="123"/>
      <c r="K850" s="123"/>
      <c r="L850" s="123"/>
      <c r="M850" s="123"/>
    </row>
    <row r="851" spans="2:13" s="126" customFormat="1" ht="12.75">
      <c r="B851" s="131"/>
      <c r="C851" s="123"/>
      <c r="D851" s="123"/>
      <c r="E851" s="123"/>
      <c r="F851" s="123"/>
      <c r="G851" s="123"/>
      <c r="H851" s="123"/>
      <c r="I851" s="123"/>
      <c r="J851" s="123"/>
      <c r="K851" s="123"/>
      <c r="L851" s="123"/>
      <c r="M851" s="123"/>
    </row>
    <row r="852" spans="2:13" s="126" customFormat="1" ht="12.75">
      <c r="B852" s="131"/>
      <c r="C852" s="123"/>
      <c r="D852" s="123"/>
      <c r="E852" s="123"/>
      <c r="F852" s="123"/>
      <c r="G852" s="123"/>
      <c r="H852" s="123"/>
      <c r="I852" s="123"/>
      <c r="J852" s="123"/>
      <c r="K852" s="123"/>
      <c r="L852" s="123"/>
      <c r="M852" s="123"/>
    </row>
    <row r="853" spans="2:13" s="126" customFormat="1" ht="12.75">
      <c r="B853" s="131"/>
      <c r="C853" s="123"/>
      <c r="D853" s="123"/>
      <c r="E853" s="123"/>
      <c r="F853" s="123"/>
      <c r="G853" s="123"/>
      <c r="H853" s="123"/>
      <c r="I853" s="123"/>
      <c r="J853" s="123"/>
      <c r="K853" s="123"/>
      <c r="L853" s="123"/>
      <c r="M853" s="123"/>
    </row>
    <row r="854" spans="2:13" s="126" customFormat="1" ht="12.75">
      <c r="B854" s="131"/>
      <c r="C854" s="123"/>
      <c r="D854" s="123"/>
      <c r="E854" s="123"/>
      <c r="F854" s="123"/>
      <c r="G854" s="123"/>
      <c r="H854" s="123"/>
      <c r="I854" s="123"/>
      <c r="J854" s="123"/>
      <c r="K854" s="123"/>
      <c r="L854" s="123"/>
      <c r="M854" s="123"/>
    </row>
    <row r="855" spans="2:13" s="126" customFormat="1" ht="12.75">
      <c r="B855" s="131"/>
      <c r="C855" s="123"/>
      <c r="D855" s="123"/>
      <c r="E855" s="123"/>
      <c r="F855" s="123"/>
      <c r="G855" s="123"/>
      <c r="H855" s="123"/>
      <c r="I855" s="123"/>
      <c r="J855" s="123"/>
      <c r="K855" s="123"/>
      <c r="L855" s="123"/>
      <c r="M855" s="123"/>
    </row>
    <row r="856" spans="2:13" s="126" customFormat="1" ht="12.75">
      <c r="B856" s="131"/>
      <c r="C856" s="123"/>
      <c r="D856" s="123"/>
      <c r="E856" s="123"/>
      <c r="F856" s="123"/>
      <c r="G856" s="123"/>
      <c r="H856" s="123"/>
      <c r="I856" s="123"/>
      <c r="J856" s="123"/>
      <c r="K856" s="123"/>
      <c r="L856" s="123"/>
      <c r="M856" s="123"/>
    </row>
    <row r="857" spans="2:13" s="126" customFormat="1" ht="12.75">
      <c r="B857" s="131"/>
      <c r="C857" s="123"/>
      <c r="D857" s="123"/>
      <c r="E857" s="123"/>
      <c r="F857" s="123"/>
      <c r="G857" s="123"/>
      <c r="H857" s="123"/>
      <c r="I857" s="123"/>
      <c r="J857" s="123"/>
      <c r="K857" s="123"/>
      <c r="L857" s="123"/>
      <c r="M857" s="123"/>
    </row>
    <row r="858" spans="2:13" s="126" customFormat="1" ht="12.75">
      <c r="B858" s="131"/>
      <c r="C858" s="123"/>
      <c r="D858" s="123"/>
      <c r="E858" s="123"/>
      <c r="F858" s="123"/>
      <c r="G858" s="123"/>
      <c r="H858" s="123"/>
      <c r="I858" s="123"/>
      <c r="J858" s="123"/>
      <c r="K858" s="123"/>
      <c r="L858" s="123"/>
      <c r="M858" s="123"/>
    </row>
    <row r="859" spans="2:13" s="126" customFormat="1" ht="12.75">
      <c r="B859" s="131"/>
      <c r="C859" s="123"/>
      <c r="D859" s="123"/>
      <c r="E859" s="123"/>
      <c r="F859" s="123"/>
      <c r="G859" s="123"/>
      <c r="H859" s="123"/>
      <c r="I859" s="123"/>
      <c r="J859" s="123"/>
      <c r="K859" s="123"/>
      <c r="L859" s="123"/>
      <c r="M859" s="123"/>
    </row>
    <row r="860" spans="2:13" s="126" customFormat="1" ht="12.75">
      <c r="B860" s="131"/>
      <c r="C860" s="123"/>
      <c r="D860" s="123"/>
      <c r="E860" s="123"/>
      <c r="F860" s="123"/>
      <c r="G860" s="123"/>
      <c r="H860" s="123"/>
      <c r="I860" s="123"/>
      <c r="J860" s="123"/>
      <c r="K860" s="123"/>
      <c r="L860" s="123"/>
      <c r="M860" s="123"/>
    </row>
    <row r="861" spans="2:13" s="126" customFormat="1" ht="12.75">
      <c r="B861" s="131"/>
      <c r="C861" s="123"/>
      <c r="D861" s="123"/>
      <c r="E861" s="123"/>
      <c r="F861" s="123"/>
      <c r="G861" s="123"/>
      <c r="H861" s="123"/>
      <c r="I861" s="123"/>
      <c r="J861" s="123"/>
      <c r="K861" s="123"/>
      <c r="L861" s="123"/>
      <c r="M861" s="123"/>
    </row>
    <row r="862" spans="2:13" s="126" customFormat="1" ht="12.75">
      <c r="B862" s="131"/>
      <c r="C862" s="123"/>
      <c r="D862" s="123"/>
      <c r="E862" s="123"/>
      <c r="F862" s="123"/>
      <c r="G862" s="123"/>
      <c r="H862" s="123"/>
      <c r="I862" s="123"/>
      <c r="J862" s="123"/>
      <c r="K862" s="123"/>
      <c r="L862" s="123"/>
      <c r="M862" s="123"/>
    </row>
    <row r="863" spans="2:13" s="126" customFormat="1" ht="12.75">
      <c r="B863" s="131"/>
      <c r="C863" s="123"/>
      <c r="D863" s="123"/>
      <c r="E863" s="123"/>
      <c r="F863" s="123"/>
      <c r="G863" s="123"/>
      <c r="H863" s="123"/>
      <c r="I863" s="123"/>
      <c r="J863" s="123"/>
      <c r="K863" s="123"/>
      <c r="L863" s="123"/>
      <c r="M863" s="123"/>
    </row>
    <row r="864" spans="2:13" s="126" customFormat="1" ht="12.75">
      <c r="B864" s="131"/>
      <c r="C864" s="123"/>
      <c r="D864" s="123"/>
      <c r="E864" s="123"/>
      <c r="F864" s="123"/>
      <c r="G864" s="123"/>
      <c r="H864" s="123"/>
      <c r="I864" s="123"/>
      <c r="J864" s="123"/>
      <c r="K864" s="123"/>
      <c r="L864" s="123"/>
      <c r="M864" s="123"/>
    </row>
    <row r="865" spans="2:13" s="126" customFormat="1" ht="12.75">
      <c r="B865" s="131"/>
      <c r="C865" s="123"/>
      <c r="D865" s="123"/>
      <c r="E865" s="123"/>
      <c r="F865" s="123"/>
      <c r="G865" s="123"/>
      <c r="H865" s="123"/>
      <c r="I865" s="123"/>
      <c r="J865" s="123"/>
      <c r="K865" s="123"/>
      <c r="L865" s="123"/>
      <c r="M865" s="123"/>
    </row>
    <row r="866" spans="2:13" s="126" customFormat="1" ht="12.75">
      <c r="B866" s="131"/>
      <c r="C866" s="123"/>
      <c r="D866" s="123"/>
      <c r="E866" s="123"/>
      <c r="F866" s="123"/>
      <c r="G866" s="123"/>
      <c r="H866" s="123"/>
      <c r="I866" s="123"/>
      <c r="J866" s="123"/>
      <c r="K866" s="123"/>
      <c r="L866" s="123"/>
      <c r="M866" s="123"/>
    </row>
    <row r="867" spans="2:13" s="126" customFormat="1" ht="12.75">
      <c r="B867" s="131"/>
      <c r="C867" s="123"/>
      <c r="D867" s="123"/>
      <c r="E867" s="123"/>
      <c r="F867" s="123"/>
      <c r="G867" s="123"/>
      <c r="H867" s="123"/>
      <c r="I867" s="123"/>
      <c r="J867" s="123"/>
      <c r="K867" s="123"/>
      <c r="L867" s="123"/>
      <c r="M867" s="123"/>
    </row>
    <row r="868" spans="2:13" s="126" customFormat="1" ht="12.75">
      <c r="B868" s="131"/>
      <c r="C868" s="123"/>
      <c r="D868" s="123"/>
      <c r="E868" s="123"/>
      <c r="F868" s="123"/>
      <c r="G868" s="123"/>
      <c r="H868" s="123"/>
      <c r="I868" s="123"/>
      <c r="J868" s="123"/>
      <c r="K868" s="123"/>
      <c r="L868" s="123"/>
      <c r="M868" s="123"/>
    </row>
    <row r="869" spans="2:13" s="126" customFormat="1" ht="12.75">
      <c r="B869" s="131"/>
      <c r="C869" s="123"/>
      <c r="D869" s="123"/>
      <c r="E869" s="123"/>
      <c r="F869" s="123"/>
      <c r="G869" s="123"/>
      <c r="H869" s="123"/>
      <c r="I869" s="123"/>
      <c r="J869" s="123"/>
      <c r="K869" s="123"/>
      <c r="L869" s="123"/>
      <c r="M869" s="123"/>
    </row>
    <row r="870" spans="2:13" s="126" customFormat="1" ht="12.75">
      <c r="B870" s="131"/>
      <c r="C870" s="123"/>
      <c r="D870" s="123"/>
      <c r="E870" s="123"/>
      <c r="F870" s="123"/>
      <c r="G870" s="123"/>
      <c r="H870" s="123"/>
      <c r="I870" s="123"/>
      <c r="J870" s="123"/>
      <c r="K870" s="123"/>
      <c r="L870" s="123"/>
      <c r="M870" s="123"/>
    </row>
    <row r="871" spans="2:13" s="126" customFormat="1" ht="12.75">
      <c r="B871" s="131"/>
      <c r="C871" s="123"/>
      <c r="D871" s="123"/>
      <c r="E871" s="123"/>
      <c r="F871" s="123"/>
      <c r="G871" s="123"/>
      <c r="H871" s="123"/>
      <c r="I871" s="123"/>
      <c r="J871" s="123"/>
      <c r="K871" s="123"/>
      <c r="L871" s="123"/>
      <c r="M871" s="123"/>
    </row>
    <row r="872" spans="2:13" s="126" customFormat="1" ht="12.75">
      <c r="B872" s="131"/>
      <c r="C872" s="123"/>
      <c r="D872" s="123"/>
      <c r="E872" s="123"/>
      <c r="F872" s="123"/>
      <c r="G872" s="123"/>
      <c r="H872" s="123"/>
      <c r="I872" s="123"/>
      <c r="J872" s="123"/>
      <c r="K872" s="123"/>
      <c r="L872" s="123"/>
      <c r="M872" s="123"/>
    </row>
    <row r="873" spans="2:13" s="126" customFormat="1" ht="12.75">
      <c r="B873" s="131"/>
      <c r="C873" s="123"/>
      <c r="D873" s="123"/>
      <c r="E873" s="123"/>
      <c r="F873" s="123"/>
      <c r="G873" s="123"/>
      <c r="H873" s="123"/>
      <c r="I873" s="123"/>
      <c r="J873" s="123"/>
      <c r="K873" s="123"/>
      <c r="L873" s="123"/>
      <c r="M873" s="123"/>
    </row>
    <row r="874" spans="2:13" s="126" customFormat="1" ht="12.75">
      <c r="B874" s="131"/>
      <c r="C874" s="123"/>
      <c r="D874" s="123"/>
      <c r="E874" s="123"/>
      <c r="F874" s="123"/>
      <c r="G874" s="123"/>
      <c r="H874" s="123"/>
      <c r="I874" s="123"/>
      <c r="J874" s="123"/>
      <c r="K874" s="123"/>
      <c r="L874" s="123"/>
      <c r="M874" s="123"/>
    </row>
    <row r="875" spans="2:13" s="126" customFormat="1" ht="12.75">
      <c r="B875" s="131"/>
      <c r="C875" s="123"/>
      <c r="D875" s="123"/>
      <c r="E875" s="123"/>
      <c r="F875" s="123"/>
      <c r="G875" s="123"/>
      <c r="H875" s="123"/>
      <c r="I875" s="123"/>
      <c r="J875" s="123"/>
      <c r="K875" s="123"/>
      <c r="L875" s="123"/>
      <c r="M875" s="123"/>
    </row>
    <row r="876" spans="2:13" s="126" customFormat="1" ht="12.75">
      <c r="B876" s="131"/>
      <c r="C876" s="123"/>
      <c r="D876" s="123"/>
      <c r="E876" s="123"/>
      <c r="F876" s="123"/>
      <c r="G876" s="123"/>
      <c r="H876" s="123"/>
      <c r="I876" s="123"/>
      <c r="J876" s="123"/>
      <c r="K876" s="123"/>
      <c r="L876" s="123"/>
      <c r="M876" s="123"/>
    </row>
    <row r="877" spans="2:13" s="126" customFormat="1" ht="12.75">
      <c r="B877" s="131"/>
      <c r="C877" s="123"/>
      <c r="D877" s="123"/>
      <c r="E877" s="123"/>
      <c r="F877" s="123"/>
      <c r="G877" s="123"/>
      <c r="H877" s="123"/>
      <c r="I877" s="123"/>
      <c r="J877" s="123"/>
      <c r="K877" s="123"/>
      <c r="L877" s="123"/>
      <c r="M877" s="123"/>
    </row>
    <row r="878" spans="2:13" s="126" customFormat="1" ht="12.75">
      <c r="B878" s="131"/>
      <c r="C878" s="123"/>
      <c r="D878" s="123"/>
      <c r="E878" s="123"/>
      <c r="F878" s="123"/>
      <c r="G878" s="123"/>
      <c r="H878" s="123"/>
      <c r="I878" s="123"/>
      <c r="J878" s="123"/>
      <c r="K878" s="123"/>
      <c r="L878" s="123"/>
      <c r="M878" s="123"/>
    </row>
    <row r="879" spans="2:13" s="126" customFormat="1" ht="12.75">
      <c r="B879" s="131"/>
      <c r="C879" s="123"/>
      <c r="D879" s="123"/>
      <c r="E879" s="123"/>
      <c r="F879" s="123"/>
      <c r="G879" s="123"/>
      <c r="H879" s="123"/>
      <c r="I879" s="123"/>
      <c r="J879" s="123"/>
      <c r="K879" s="123"/>
      <c r="L879" s="123"/>
      <c r="M879" s="123"/>
    </row>
    <row r="880" spans="2:13" s="126" customFormat="1" ht="12.75">
      <c r="B880" s="131"/>
      <c r="C880" s="123"/>
      <c r="D880" s="123"/>
      <c r="E880" s="123"/>
      <c r="F880" s="123"/>
      <c r="G880" s="123"/>
      <c r="H880" s="123"/>
      <c r="I880" s="123"/>
      <c r="J880" s="123"/>
      <c r="K880" s="123"/>
      <c r="L880" s="123"/>
      <c r="M880" s="123"/>
    </row>
    <row r="881" spans="2:13" s="126" customFormat="1" ht="12.75">
      <c r="B881" s="131"/>
      <c r="C881" s="123"/>
      <c r="D881" s="123"/>
      <c r="E881" s="123"/>
      <c r="F881" s="123"/>
      <c r="G881" s="123"/>
      <c r="H881" s="123"/>
      <c r="I881" s="123"/>
      <c r="J881" s="123"/>
      <c r="K881" s="123"/>
      <c r="L881" s="123"/>
      <c r="M881" s="123"/>
    </row>
    <row r="882" spans="2:13" s="126" customFormat="1" ht="12.75">
      <c r="B882" s="131"/>
      <c r="C882" s="123"/>
      <c r="D882" s="123"/>
      <c r="E882" s="123"/>
      <c r="F882" s="123"/>
      <c r="G882" s="123"/>
      <c r="H882" s="123"/>
      <c r="I882" s="123"/>
      <c r="J882" s="123"/>
      <c r="K882" s="123"/>
      <c r="L882" s="123"/>
      <c r="M882" s="123"/>
    </row>
    <row r="883" spans="2:13" s="126" customFormat="1" ht="12.75">
      <c r="B883" s="131"/>
      <c r="C883" s="123"/>
      <c r="D883" s="123"/>
      <c r="E883" s="123"/>
      <c r="F883" s="123"/>
      <c r="G883" s="123"/>
      <c r="H883" s="123"/>
      <c r="I883" s="123"/>
      <c r="J883" s="123"/>
      <c r="K883" s="123"/>
      <c r="L883" s="123"/>
      <c r="M883" s="123"/>
    </row>
    <row r="884" spans="2:13" s="126" customFormat="1" ht="12.75">
      <c r="B884" s="131"/>
      <c r="C884" s="123"/>
      <c r="D884" s="123"/>
      <c r="E884" s="123"/>
      <c r="F884" s="123"/>
      <c r="G884" s="123"/>
      <c r="H884" s="123"/>
      <c r="I884" s="123"/>
      <c r="J884" s="123"/>
      <c r="K884" s="123"/>
      <c r="L884" s="123"/>
      <c r="M884" s="123"/>
    </row>
    <row r="885" spans="2:13" s="126" customFormat="1" ht="12.75">
      <c r="B885" s="131"/>
      <c r="C885" s="123"/>
      <c r="D885" s="123"/>
      <c r="E885" s="123"/>
      <c r="F885" s="123"/>
      <c r="G885" s="123"/>
      <c r="H885" s="123"/>
      <c r="I885" s="123"/>
      <c r="J885" s="123"/>
      <c r="K885" s="123"/>
      <c r="L885" s="123"/>
      <c r="M885" s="123"/>
    </row>
    <row r="886" spans="2:13" s="126" customFormat="1" ht="12.75">
      <c r="B886" s="131"/>
      <c r="C886" s="123"/>
      <c r="D886" s="123"/>
      <c r="E886" s="123"/>
      <c r="F886" s="123"/>
      <c r="G886" s="123"/>
      <c r="H886" s="123"/>
      <c r="I886" s="123"/>
      <c r="J886" s="123"/>
      <c r="K886" s="123"/>
      <c r="L886" s="123"/>
      <c r="M886" s="123"/>
    </row>
    <row r="887" spans="2:13" s="126" customFormat="1" ht="12.75">
      <c r="B887" s="131"/>
      <c r="C887" s="123"/>
      <c r="D887" s="123"/>
      <c r="E887" s="123"/>
      <c r="F887" s="123"/>
      <c r="G887" s="123"/>
      <c r="H887" s="123"/>
      <c r="I887" s="123"/>
      <c r="J887" s="123"/>
      <c r="K887" s="123"/>
      <c r="L887" s="123"/>
      <c r="M887" s="123"/>
    </row>
    <row r="888" spans="2:13" s="126" customFormat="1" ht="12.75">
      <c r="B888" s="131"/>
      <c r="C888" s="123"/>
      <c r="D888" s="123"/>
      <c r="E888" s="123"/>
      <c r="F888" s="123"/>
      <c r="G888" s="123"/>
      <c r="H888" s="123"/>
      <c r="I888" s="123"/>
      <c r="J888" s="123"/>
      <c r="K888" s="123"/>
      <c r="L888" s="123"/>
      <c r="M888" s="123"/>
    </row>
    <row r="889" spans="2:13" s="126" customFormat="1" ht="12.75">
      <c r="B889" s="131"/>
      <c r="C889" s="123"/>
      <c r="D889" s="123"/>
      <c r="E889" s="123"/>
      <c r="F889" s="123"/>
      <c r="G889" s="123"/>
      <c r="H889" s="123"/>
      <c r="I889" s="123"/>
      <c r="J889" s="123"/>
      <c r="K889" s="123"/>
      <c r="L889" s="123"/>
      <c r="M889" s="123"/>
    </row>
    <row r="890" spans="2:13" s="126" customFormat="1" ht="12.75">
      <c r="B890" s="131"/>
      <c r="C890" s="123"/>
      <c r="D890" s="123"/>
      <c r="E890" s="123"/>
      <c r="F890" s="123"/>
      <c r="G890" s="123"/>
      <c r="H890" s="123"/>
      <c r="I890" s="123"/>
      <c r="J890" s="123"/>
      <c r="K890" s="123"/>
      <c r="L890" s="123"/>
      <c r="M890" s="123"/>
    </row>
    <row r="891" spans="2:13" s="126" customFormat="1" ht="12.75">
      <c r="B891" s="131"/>
      <c r="C891" s="123"/>
      <c r="D891" s="123"/>
      <c r="E891" s="123"/>
      <c r="F891" s="123"/>
      <c r="G891" s="123"/>
      <c r="H891" s="123"/>
      <c r="I891" s="123"/>
      <c r="J891" s="123"/>
      <c r="K891" s="123"/>
      <c r="L891" s="123"/>
      <c r="M891" s="123"/>
    </row>
    <row r="892" spans="2:13" s="126" customFormat="1" ht="12.75">
      <c r="B892" s="131"/>
      <c r="C892" s="123"/>
      <c r="D892" s="123"/>
      <c r="E892" s="123"/>
      <c r="F892" s="123"/>
      <c r="G892" s="123"/>
      <c r="H892" s="123"/>
      <c r="I892" s="123"/>
      <c r="J892" s="123"/>
      <c r="K892" s="123"/>
      <c r="L892" s="123"/>
      <c r="M892" s="123"/>
    </row>
    <row r="893" spans="2:13" s="126" customFormat="1" ht="12.75">
      <c r="B893" s="131"/>
      <c r="C893" s="123"/>
      <c r="D893" s="123"/>
      <c r="E893" s="123"/>
      <c r="F893" s="123"/>
      <c r="G893" s="123"/>
      <c r="H893" s="123"/>
      <c r="I893" s="123"/>
      <c r="J893" s="123"/>
      <c r="K893" s="123"/>
      <c r="L893" s="123"/>
      <c r="M893" s="123"/>
    </row>
    <row r="894" spans="2:13" s="126" customFormat="1" ht="12.75">
      <c r="B894" s="131"/>
      <c r="C894" s="123"/>
      <c r="D894" s="123"/>
      <c r="E894" s="123"/>
      <c r="F894" s="123"/>
      <c r="G894" s="123"/>
      <c r="H894" s="123"/>
      <c r="I894" s="123"/>
      <c r="J894" s="123"/>
      <c r="K894" s="123"/>
      <c r="L894" s="123"/>
      <c r="M894" s="123"/>
    </row>
    <row r="895" spans="2:13" s="126" customFormat="1" ht="12.75">
      <c r="B895" s="131"/>
      <c r="C895" s="123"/>
      <c r="D895" s="123"/>
      <c r="E895" s="123"/>
      <c r="F895" s="123"/>
      <c r="G895" s="123"/>
      <c r="H895" s="123"/>
      <c r="I895" s="123"/>
      <c r="J895" s="123"/>
      <c r="K895" s="123"/>
      <c r="L895" s="123"/>
      <c r="M895" s="123"/>
    </row>
    <row r="896" spans="2:13" s="126" customFormat="1" ht="12.75">
      <c r="B896" s="144"/>
    </row>
    <row r="897" spans="2:2" s="126" customFormat="1" ht="12.75">
      <c r="B897" s="144"/>
    </row>
    <row r="898" spans="2:2" s="126" customFormat="1" ht="12.75">
      <c r="B898" s="144"/>
    </row>
    <row r="899" spans="2:2" s="126" customFormat="1" ht="12.75">
      <c r="B899" s="144"/>
    </row>
    <row r="900" spans="2:2" s="126" customFormat="1" ht="12.75">
      <c r="B900" s="144"/>
    </row>
    <row r="901" spans="2:2" s="126" customFormat="1" ht="12.75">
      <c r="B901" s="144"/>
    </row>
    <row r="902" spans="2:2" s="126" customFormat="1" ht="12.75">
      <c r="B902" s="144"/>
    </row>
    <row r="903" spans="2:2" s="126" customFormat="1" ht="12.75">
      <c r="B903" s="144"/>
    </row>
    <row r="904" spans="2:2" s="126" customFormat="1" ht="12.75">
      <c r="B904" s="144"/>
    </row>
    <row r="905" spans="2:2" s="126" customFormat="1" ht="12.75">
      <c r="B905" s="144"/>
    </row>
    <row r="906" spans="2:2" s="126" customFormat="1" ht="12.75">
      <c r="B906" s="144"/>
    </row>
    <row r="907" spans="2:2" s="126" customFormat="1" ht="12.75">
      <c r="B907" s="144"/>
    </row>
    <row r="908" spans="2:2" s="126" customFormat="1" ht="12.75">
      <c r="B908" s="144"/>
    </row>
    <row r="909" spans="2:2" s="126" customFormat="1" ht="12.75">
      <c r="B909" s="144"/>
    </row>
    <row r="910" spans="2:2" s="126" customFormat="1" ht="12.75">
      <c r="B910" s="144"/>
    </row>
    <row r="911" spans="2:2" s="126" customFormat="1" ht="12.75">
      <c r="B911" s="144"/>
    </row>
    <row r="912" spans="2:2" s="126" customFormat="1" ht="12.75">
      <c r="B912" s="144"/>
    </row>
    <row r="913" spans="2:2" s="126" customFormat="1" ht="12.75">
      <c r="B913" s="144"/>
    </row>
    <row r="914" spans="2:2" s="126" customFormat="1" ht="12.75">
      <c r="B914" s="144"/>
    </row>
    <row r="915" spans="2:2" s="126" customFormat="1" ht="12.75">
      <c r="B915" s="144"/>
    </row>
    <row r="916" spans="2:2" s="126" customFormat="1" ht="12.75">
      <c r="B916" s="144"/>
    </row>
    <row r="917" spans="2:2" s="126" customFormat="1" ht="12.75">
      <c r="B917" s="144"/>
    </row>
    <row r="918" spans="2:2" s="126" customFormat="1" ht="12.75">
      <c r="B918" s="144"/>
    </row>
    <row r="919" spans="2:2" s="126" customFormat="1" ht="12.75">
      <c r="B919" s="144"/>
    </row>
    <row r="920" spans="2:2" s="126" customFormat="1" ht="12.75">
      <c r="B920" s="144"/>
    </row>
    <row r="921" spans="2:2" s="126" customFormat="1" ht="12.75">
      <c r="B921" s="144"/>
    </row>
    <row r="922" spans="2:2" s="126" customFormat="1" ht="12.75">
      <c r="B922" s="144"/>
    </row>
    <row r="923" spans="2:2" s="126" customFormat="1" ht="12.75">
      <c r="B923" s="144"/>
    </row>
    <row r="924" spans="2:2" s="126" customFormat="1" ht="12.75">
      <c r="B924" s="144"/>
    </row>
    <row r="925" spans="2:2" s="126" customFormat="1" ht="12.75">
      <c r="B925" s="144"/>
    </row>
    <row r="926" spans="2:2" s="126" customFormat="1" ht="12.75">
      <c r="B926" s="144"/>
    </row>
    <row r="927" spans="2:2" s="126" customFormat="1" ht="12.75">
      <c r="B927" s="144"/>
    </row>
    <row r="928" spans="2:2" s="126" customFormat="1" ht="12.75">
      <c r="B928" s="144"/>
    </row>
    <row r="929" spans="2:2" s="126" customFormat="1" ht="12.75">
      <c r="B929" s="144"/>
    </row>
    <row r="930" spans="2:2" s="126" customFormat="1" ht="12.75">
      <c r="B930" s="144"/>
    </row>
    <row r="931" spans="2:2" s="126" customFormat="1" ht="12.75">
      <c r="B931" s="144"/>
    </row>
    <row r="932" spans="2:2" s="126" customFormat="1" ht="12.75">
      <c r="B932" s="144"/>
    </row>
    <row r="933" spans="2:2" s="126" customFormat="1" ht="12.75">
      <c r="B933" s="144"/>
    </row>
    <row r="934" spans="2:2" s="126" customFormat="1" ht="12.75">
      <c r="B934" s="144"/>
    </row>
    <row r="935" spans="2:2" s="126" customFormat="1" ht="12.75">
      <c r="B935" s="144"/>
    </row>
    <row r="936" spans="2:2" s="126" customFormat="1" ht="12.75">
      <c r="B936" s="144"/>
    </row>
    <row r="937" spans="2:2" s="126" customFormat="1" ht="12.75">
      <c r="B937" s="144"/>
    </row>
    <row r="938" spans="2:2" s="126" customFormat="1" ht="12.75">
      <c r="B938" s="144"/>
    </row>
    <row r="939" spans="2:2" s="126" customFormat="1" ht="12.75">
      <c r="B939" s="144"/>
    </row>
    <row r="940" spans="2:2" s="126" customFormat="1" ht="12.75">
      <c r="B940" s="144"/>
    </row>
    <row r="941" spans="2:2" s="126" customFormat="1" ht="12.75">
      <c r="B941" s="144"/>
    </row>
    <row r="942" spans="2:2" s="126" customFormat="1" ht="12.75">
      <c r="B942" s="144"/>
    </row>
    <row r="943" spans="2:2" s="126" customFormat="1" ht="12.75">
      <c r="B943" s="144"/>
    </row>
    <row r="944" spans="2:2" s="126" customFormat="1" ht="12.75">
      <c r="B944" s="144"/>
    </row>
    <row r="945" spans="2:2" s="126" customFormat="1" ht="12.75">
      <c r="B945" s="144"/>
    </row>
    <row r="946" spans="2:2" s="126" customFormat="1" ht="12.75">
      <c r="B946" s="144"/>
    </row>
    <row r="947" spans="2:2" s="126" customFormat="1" ht="12.75">
      <c r="B947" s="144"/>
    </row>
    <row r="948" spans="2:2" s="126" customFormat="1" ht="12.75">
      <c r="B948" s="144"/>
    </row>
    <row r="949" spans="2:2" s="126" customFormat="1" ht="12.75">
      <c r="B949" s="144"/>
    </row>
    <row r="950" spans="2:2" s="126" customFormat="1" ht="12.75">
      <c r="B950" s="144"/>
    </row>
    <row r="951" spans="2:2" s="126" customFormat="1" ht="12.75">
      <c r="B951" s="144"/>
    </row>
    <row r="952" spans="2:2" s="126" customFormat="1" ht="12.75">
      <c r="B952" s="144"/>
    </row>
    <row r="953" spans="2:2" s="126" customFormat="1" ht="12.75">
      <c r="B953" s="144"/>
    </row>
    <row r="954" spans="2:2" s="126" customFormat="1" ht="12.75">
      <c r="B954" s="144"/>
    </row>
    <row r="955" spans="2:2" s="126" customFormat="1" ht="12.75">
      <c r="B955" s="144"/>
    </row>
    <row r="956" spans="2:2" s="126" customFormat="1" ht="12.75">
      <c r="B956" s="144"/>
    </row>
    <row r="957" spans="2:2" s="126" customFormat="1" ht="12.75">
      <c r="B957" s="144"/>
    </row>
    <row r="958" spans="2:2" s="126" customFormat="1" ht="12.75">
      <c r="B958" s="144"/>
    </row>
    <row r="959" spans="2:2" s="126" customFormat="1" ht="12.75">
      <c r="B959" s="144"/>
    </row>
    <row r="960" spans="2:2" s="126" customFormat="1" ht="12.75">
      <c r="B960" s="144"/>
    </row>
    <row r="961" spans="2:2" s="126" customFormat="1" ht="12.75">
      <c r="B961" s="144"/>
    </row>
    <row r="962" spans="2:2" s="126" customFormat="1" ht="12.75">
      <c r="B962" s="144"/>
    </row>
    <row r="963" spans="2:2" s="126" customFormat="1" ht="12.75">
      <c r="B963" s="144"/>
    </row>
    <row r="964" spans="2:2" s="126" customFormat="1" ht="12.75">
      <c r="B964" s="144"/>
    </row>
    <row r="965" spans="2:2" s="126" customFormat="1" ht="12.75">
      <c r="B965" s="144"/>
    </row>
    <row r="966" spans="2:2" s="126" customFormat="1" ht="12.75">
      <c r="B966" s="144"/>
    </row>
    <row r="967" spans="2:2" s="126" customFormat="1" ht="12.75">
      <c r="B967" s="144"/>
    </row>
    <row r="968" spans="2:2" s="126" customFormat="1" ht="12.75">
      <c r="B968" s="144"/>
    </row>
    <row r="969" spans="2:2" s="126" customFormat="1" ht="12.75">
      <c r="B969" s="144"/>
    </row>
    <row r="970" spans="2:2" s="126" customFormat="1" ht="12.75">
      <c r="B970" s="144"/>
    </row>
    <row r="971" spans="2:2" s="126" customFormat="1" ht="12.75">
      <c r="B971" s="144"/>
    </row>
    <row r="972" spans="2:2" s="126" customFormat="1" ht="12.75">
      <c r="B972" s="144"/>
    </row>
    <row r="973" spans="2:2" s="126" customFormat="1" ht="12.75">
      <c r="B973" s="144"/>
    </row>
    <row r="974" spans="2:2" s="126" customFormat="1" ht="12.75">
      <c r="B974" s="144"/>
    </row>
    <row r="975" spans="2:2" s="126" customFormat="1" ht="12.75">
      <c r="B975" s="144"/>
    </row>
    <row r="976" spans="2:2" s="126" customFormat="1" ht="12.75">
      <c r="B976" s="144"/>
    </row>
    <row r="977" spans="2:2" s="126" customFormat="1" ht="12.75">
      <c r="B977" s="144"/>
    </row>
    <row r="978" spans="2:2" s="126" customFormat="1" ht="12.75">
      <c r="B978" s="144"/>
    </row>
    <row r="979" spans="2:2" s="126" customFormat="1" ht="12.75">
      <c r="B979" s="144"/>
    </row>
    <row r="980" spans="2:2" s="126" customFormat="1" ht="12.75">
      <c r="B980" s="144"/>
    </row>
    <row r="981" spans="2:2" s="126" customFormat="1" ht="12.75">
      <c r="B981" s="144"/>
    </row>
    <row r="982" spans="2:2" s="126" customFormat="1" ht="12.75">
      <c r="B982" s="144"/>
    </row>
    <row r="983" spans="2:2" s="126" customFormat="1" ht="12.75">
      <c r="B983" s="144"/>
    </row>
    <row r="984" spans="2:2" s="126" customFormat="1" ht="12.75">
      <c r="B984" s="144"/>
    </row>
    <row r="985" spans="2:2" s="126" customFormat="1" ht="12.75">
      <c r="B985" s="144"/>
    </row>
    <row r="986" spans="2:2" s="126" customFormat="1" ht="12.75">
      <c r="B986" s="144"/>
    </row>
    <row r="987" spans="2:2" s="126" customFormat="1" ht="12.75">
      <c r="B987" s="144"/>
    </row>
    <row r="988" spans="2:2" s="126" customFormat="1" ht="12.75">
      <c r="B988" s="144"/>
    </row>
    <row r="989" spans="2:2" s="126" customFormat="1" ht="12.75">
      <c r="B989" s="144"/>
    </row>
    <row r="990" spans="2:2" s="126" customFormat="1" ht="12.75">
      <c r="B990" s="144"/>
    </row>
    <row r="991" spans="2:2" s="126" customFormat="1" ht="12.75">
      <c r="B991" s="144"/>
    </row>
    <row r="992" spans="2:2" s="126" customFormat="1" ht="12.75">
      <c r="B992" s="144"/>
    </row>
    <row r="993" spans="2:2" s="126" customFormat="1" ht="12.75">
      <c r="B993" s="144"/>
    </row>
    <row r="994" spans="2:2" s="126" customFormat="1" ht="12.75">
      <c r="B994" s="144"/>
    </row>
    <row r="995" spans="2:2" s="126" customFormat="1" ht="12.75">
      <c r="B995" s="144"/>
    </row>
    <row r="996" spans="2:2" s="126" customFormat="1" ht="12.75">
      <c r="B996" s="144"/>
    </row>
    <row r="997" spans="2:2" s="126" customFormat="1" ht="12.75">
      <c r="B997" s="144"/>
    </row>
    <row r="998" spans="2:2" s="126" customFormat="1" ht="12.75">
      <c r="B998" s="144"/>
    </row>
    <row r="999" spans="2:2" s="126" customFormat="1" ht="12.75">
      <c r="B999" s="144"/>
    </row>
    <row r="1000" spans="2:2" s="126" customFormat="1" ht="12.75">
      <c r="B1000" s="144"/>
    </row>
    <row r="1001" spans="2:2" s="126" customFormat="1" ht="12.75">
      <c r="B1001" s="144"/>
    </row>
    <row r="1002" spans="2:2" s="126" customFormat="1" ht="12.75">
      <c r="B1002" s="144"/>
    </row>
    <row r="1003" spans="2:2" s="126" customFormat="1" ht="12.75">
      <c r="B1003" s="144"/>
    </row>
    <row r="1004" spans="2:2" s="126" customFormat="1" ht="12.75">
      <c r="B1004" s="144"/>
    </row>
    <row r="1005" spans="2:2" s="126" customFormat="1" ht="12.75">
      <c r="B1005" s="144"/>
    </row>
    <row r="1006" spans="2:2" s="126" customFormat="1" ht="12.75">
      <c r="B1006" s="144"/>
    </row>
    <row r="1007" spans="2:2" s="126" customFormat="1" ht="12.75">
      <c r="B1007" s="144"/>
    </row>
    <row r="1008" spans="2:2" s="126" customFormat="1" ht="12.75">
      <c r="B1008" s="144"/>
    </row>
    <row r="1009" spans="2:2" s="126" customFormat="1" ht="12.75">
      <c r="B1009" s="144"/>
    </row>
    <row r="1010" spans="2:2" s="126" customFormat="1" ht="12.75">
      <c r="B1010" s="144"/>
    </row>
    <row r="1011" spans="2:2" s="126" customFormat="1" ht="12.75">
      <c r="B1011" s="144"/>
    </row>
    <row r="1012" spans="2:2" s="126" customFormat="1" ht="12.75">
      <c r="B1012" s="144"/>
    </row>
    <row r="1013" spans="2:2" s="126" customFormat="1" ht="12.75">
      <c r="B1013" s="144"/>
    </row>
    <row r="1014" spans="2:2" s="126" customFormat="1" ht="12.75">
      <c r="B1014" s="144"/>
    </row>
    <row r="1015" spans="2:2" s="126" customFormat="1" ht="12.75">
      <c r="B1015" s="144"/>
    </row>
    <row r="1016" spans="2:2" s="126" customFormat="1" ht="12.75">
      <c r="B1016" s="144"/>
    </row>
    <row r="1017" spans="2:2" s="126" customFormat="1" ht="12.75">
      <c r="B1017" s="144"/>
    </row>
    <row r="1018" spans="2:2" s="126" customFormat="1" ht="12.75">
      <c r="B1018" s="144"/>
    </row>
    <row r="1019" spans="2:2" s="126" customFormat="1" ht="12.75">
      <c r="B1019" s="144"/>
    </row>
    <row r="1020" spans="2:2" s="126" customFormat="1" ht="12.75">
      <c r="B1020" s="144"/>
    </row>
    <row r="1021" spans="2:2" s="126" customFormat="1" ht="12.75">
      <c r="B1021" s="144"/>
    </row>
    <row r="1022" spans="2:2" s="126" customFormat="1" ht="12.75">
      <c r="B1022" s="144"/>
    </row>
    <row r="1023" spans="2:2" s="126" customFormat="1" ht="12.75">
      <c r="B1023" s="144"/>
    </row>
    <row r="1024" spans="2:2" s="126" customFormat="1" ht="12.75">
      <c r="B1024" s="144"/>
    </row>
    <row r="1025" spans="2:2" s="126" customFormat="1" ht="12.75">
      <c r="B1025" s="144"/>
    </row>
    <row r="1026" spans="2:2" s="126" customFormat="1" ht="12.75">
      <c r="B1026" s="144"/>
    </row>
    <row r="1027" spans="2:2" s="126" customFormat="1" ht="12.75">
      <c r="B1027" s="144"/>
    </row>
    <row r="1028" spans="2:2" s="126" customFormat="1" ht="12.75">
      <c r="B1028" s="144"/>
    </row>
    <row r="1029" spans="2:2" s="126" customFormat="1" ht="12.75">
      <c r="B1029" s="144"/>
    </row>
    <row r="1030" spans="2:2" s="126" customFormat="1" ht="12.75">
      <c r="B1030" s="144"/>
    </row>
    <row r="1031" spans="2:2" s="126" customFormat="1" ht="12.75">
      <c r="B1031" s="144"/>
    </row>
    <row r="1032" spans="2:2" s="126" customFormat="1" ht="12.75">
      <c r="B1032" s="144"/>
    </row>
    <row r="1033" spans="2:2" s="126" customFormat="1" ht="12.75">
      <c r="B1033" s="144"/>
    </row>
    <row r="1034" spans="2:2" s="126" customFormat="1" ht="12.75">
      <c r="B1034" s="144"/>
    </row>
    <row r="1035" spans="2:2" s="126" customFormat="1" ht="12.75">
      <c r="B1035" s="144"/>
    </row>
    <row r="1036" spans="2:2" s="126" customFormat="1" ht="12.75">
      <c r="B1036" s="144"/>
    </row>
    <row r="1037" spans="2:2" s="126" customFormat="1" ht="12.75">
      <c r="B1037" s="144"/>
    </row>
    <row r="1038" spans="2:2" s="126" customFormat="1" ht="12.75">
      <c r="B1038" s="144"/>
    </row>
    <row r="1039" spans="2:2" s="126" customFormat="1" ht="12.75">
      <c r="B1039" s="144"/>
    </row>
    <row r="1040" spans="2:2" s="126" customFormat="1" ht="12.75">
      <c r="B1040" s="144"/>
    </row>
    <row r="1041" spans="2:2" s="126" customFormat="1" ht="12.75">
      <c r="B1041" s="144"/>
    </row>
    <row r="1042" spans="2:2" s="126" customFormat="1" ht="12.75">
      <c r="B1042" s="144"/>
    </row>
    <row r="1043" spans="2:2" s="126" customFormat="1" ht="12.75">
      <c r="B1043" s="144"/>
    </row>
    <row r="1044" spans="2:2" s="126" customFormat="1" ht="12.75">
      <c r="B1044" s="144"/>
    </row>
    <row r="1045" spans="2:2" s="126" customFormat="1" ht="12.75">
      <c r="B1045" s="144"/>
    </row>
    <row r="1046" spans="2:2" s="126" customFormat="1" ht="12.75">
      <c r="B1046" s="144"/>
    </row>
    <row r="1047" spans="2:2" s="126" customFormat="1" ht="12.75">
      <c r="B1047" s="144"/>
    </row>
    <row r="1048" spans="2:2" s="126" customFormat="1" ht="12.75">
      <c r="B1048" s="144"/>
    </row>
    <row r="1049" spans="2:2" s="126" customFormat="1" ht="12.75">
      <c r="B1049" s="144"/>
    </row>
    <row r="1050" spans="2:2" s="126" customFormat="1" ht="12.75">
      <c r="B1050" s="144"/>
    </row>
    <row r="1051" spans="2:2" s="126" customFormat="1" ht="12.75">
      <c r="B1051" s="144"/>
    </row>
    <row r="1052" spans="2:2" s="126" customFormat="1" ht="12.75">
      <c r="B1052" s="144"/>
    </row>
    <row r="1053" spans="2:2" s="126" customFormat="1" ht="12.75">
      <c r="B1053" s="144"/>
    </row>
    <row r="1054" spans="2:2" s="126" customFormat="1" ht="12.75">
      <c r="B1054" s="144"/>
    </row>
    <row r="1055" spans="2:2" s="126" customFormat="1" ht="12.75">
      <c r="B1055" s="144"/>
    </row>
    <row r="1056" spans="2:2" s="126" customFormat="1" ht="12.75">
      <c r="B1056" s="144"/>
    </row>
    <row r="1057" spans="2:2" s="126" customFormat="1" ht="12.75">
      <c r="B1057" s="144"/>
    </row>
    <row r="1058" spans="2:2" s="126" customFormat="1" ht="12.75">
      <c r="B1058" s="144"/>
    </row>
    <row r="1059" spans="2:2" s="126" customFormat="1" ht="12.75">
      <c r="B1059" s="144"/>
    </row>
    <row r="1060" spans="2:2" s="126" customFormat="1" ht="12.75">
      <c r="B1060" s="144"/>
    </row>
    <row r="1061" spans="2:2" s="126" customFormat="1" ht="12.75">
      <c r="B1061" s="144"/>
    </row>
    <row r="1062" spans="2:2" s="126" customFormat="1" ht="12.75">
      <c r="B1062" s="144"/>
    </row>
    <row r="1063" spans="2:2" s="126" customFormat="1" ht="12.75">
      <c r="B1063" s="144"/>
    </row>
    <row r="1064" spans="2:2" s="126" customFormat="1" ht="12.75">
      <c r="B1064" s="144"/>
    </row>
    <row r="1065" spans="2:2" s="126" customFormat="1" ht="12.75">
      <c r="B1065" s="144"/>
    </row>
    <row r="1066" spans="2:2" s="126" customFormat="1" ht="12.75">
      <c r="B1066" s="144"/>
    </row>
    <row r="1067" spans="2:2" s="126" customFormat="1" ht="12.75">
      <c r="B1067" s="144"/>
    </row>
    <row r="1068" spans="2:2" s="126" customFormat="1" ht="12.75">
      <c r="B1068" s="144"/>
    </row>
    <row r="1069" spans="2:2" s="126" customFormat="1" ht="12.75">
      <c r="B1069" s="144"/>
    </row>
    <row r="1070" spans="2:2" s="126" customFormat="1" ht="12.75">
      <c r="B1070" s="144"/>
    </row>
    <row r="1071" spans="2:2" s="126" customFormat="1" ht="12.75">
      <c r="B1071" s="144"/>
    </row>
    <row r="1072" spans="2:2" s="126" customFormat="1" ht="12.75">
      <c r="B1072" s="144"/>
    </row>
    <row r="1073" spans="2:2" s="126" customFormat="1" ht="12.75">
      <c r="B1073" s="144"/>
    </row>
    <row r="1074" spans="2:2" s="126" customFormat="1" ht="12.75">
      <c r="B1074" s="144"/>
    </row>
    <row r="1075" spans="2:2" s="126" customFormat="1" ht="12.75">
      <c r="B1075" s="144"/>
    </row>
    <row r="1076" spans="2:2" s="126" customFormat="1" ht="12.75">
      <c r="B1076" s="144"/>
    </row>
    <row r="1077" spans="2:2" s="126" customFormat="1" ht="12.75">
      <c r="B1077" s="144"/>
    </row>
    <row r="1078" spans="2:2" s="126" customFormat="1" ht="12.75">
      <c r="B1078" s="144"/>
    </row>
    <row r="1079" spans="2:2" s="126" customFormat="1" ht="12.75">
      <c r="B1079" s="144"/>
    </row>
    <row r="1080" spans="2:2" s="126" customFormat="1" ht="12.75">
      <c r="B1080" s="144"/>
    </row>
    <row r="1081" spans="2:2" s="126" customFormat="1" ht="12.75">
      <c r="B1081" s="144"/>
    </row>
    <row r="1082" spans="2:2" s="126" customFormat="1" ht="12.75">
      <c r="B1082" s="144"/>
    </row>
    <row r="1083" spans="2:2" s="126" customFormat="1" ht="12.75">
      <c r="B1083" s="144"/>
    </row>
    <row r="1084" spans="2:2" s="126" customFormat="1" ht="12.75">
      <c r="B1084" s="144"/>
    </row>
    <row r="1085" spans="2:2" s="126" customFormat="1" ht="12.75">
      <c r="B1085" s="144"/>
    </row>
    <row r="1086" spans="2:2" s="126" customFormat="1" ht="12.75">
      <c r="B1086" s="144"/>
    </row>
    <row r="1087" spans="2:2" s="126" customFormat="1" ht="12.75">
      <c r="B1087" s="144"/>
    </row>
    <row r="1088" spans="2:2" s="126" customFormat="1" ht="12.75">
      <c r="B1088" s="144"/>
    </row>
    <row r="1089" spans="2:2" s="126" customFormat="1" ht="12.75">
      <c r="B1089" s="144"/>
    </row>
    <row r="1090" spans="2:2" s="126" customFormat="1" ht="12.75">
      <c r="B1090" s="144"/>
    </row>
    <row r="1091" spans="2:2" s="126" customFormat="1" ht="12.75">
      <c r="B1091" s="144"/>
    </row>
    <row r="1092" spans="2:2" s="126" customFormat="1" ht="12.75">
      <c r="B1092" s="144"/>
    </row>
    <row r="1093" spans="2:2" s="126" customFormat="1" ht="12.75">
      <c r="B1093" s="144"/>
    </row>
    <row r="1094" spans="2:2" s="126" customFormat="1" ht="12.75">
      <c r="B1094" s="144"/>
    </row>
    <row r="1095" spans="2:2" s="126" customFormat="1" ht="12.75">
      <c r="B1095" s="144"/>
    </row>
    <row r="1096" spans="2:2" s="126" customFormat="1" ht="12.75">
      <c r="B1096" s="144"/>
    </row>
    <row r="1097" spans="2:2" s="126" customFormat="1" ht="12.75">
      <c r="B1097" s="144"/>
    </row>
    <row r="1098" spans="2:2" s="126" customFormat="1" ht="12.75">
      <c r="B1098" s="144"/>
    </row>
    <row r="1099" spans="2:2" s="126" customFormat="1" ht="12.75">
      <c r="B1099" s="144"/>
    </row>
    <row r="1100" spans="2:2" s="126" customFormat="1" ht="12.75">
      <c r="B1100" s="144"/>
    </row>
    <row r="1101" spans="2:2" s="126" customFormat="1" ht="12.75">
      <c r="B1101" s="144"/>
    </row>
    <row r="1102" spans="2:2" s="126" customFormat="1" ht="12.75">
      <c r="B1102" s="144"/>
    </row>
    <row r="1103" spans="2:2" s="126" customFormat="1" ht="12.75">
      <c r="B1103" s="144"/>
    </row>
    <row r="1104" spans="2:2" s="126" customFormat="1" ht="12.75">
      <c r="B1104" s="144"/>
    </row>
    <row r="1105" spans="2:2" s="126" customFormat="1" ht="12.75">
      <c r="B1105" s="144"/>
    </row>
    <row r="1106" spans="2:2" s="126" customFormat="1" ht="12.75">
      <c r="B1106" s="144"/>
    </row>
    <row r="1107" spans="2:2" s="126" customFormat="1" ht="12.75">
      <c r="B1107" s="144"/>
    </row>
    <row r="1108" spans="2:2" s="126" customFormat="1" ht="12.75">
      <c r="B1108" s="144"/>
    </row>
    <row r="1109" spans="2:2" s="126" customFormat="1" ht="12.75">
      <c r="B1109" s="144"/>
    </row>
    <row r="1110" spans="2:2" s="126" customFormat="1" ht="12.75">
      <c r="B1110" s="144"/>
    </row>
    <row r="1111" spans="2:2" s="126" customFormat="1" ht="12.75">
      <c r="B1111" s="144"/>
    </row>
    <row r="1112" spans="2:2" s="126" customFormat="1" ht="12.75">
      <c r="B1112" s="144"/>
    </row>
    <row r="1113" spans="2:2" s="126" customFormat="1" ht="12.75">
      <c r="B1113" s="144"/>
    </row>
    <row r="1114" spans="2:2" s="126" customFormat="1" ht="12.75">
      <c r="B1114" s="144"/>
    </row>
    <row r="1115" spans="2:2" s="126" customFormat="1" ht="12.75">
      <c r="B1115" s="144"/>
    </row>
    <row r="1116" spans="2:2" s="126" customFormat="1" ht="12.75">
      <c r="B1116" s="144"/>
    </row>
    <row r="1117" spans="2:2" s="126" customFormat="1" ht="12.75">
      <c r="B1117" s="144"/>
    </row>
    <row r="1118" spans="2:2" s="126" customFormat="1" ht="12.75">
      <c r="B1118" s="144"/>
    </row>
    <row r="1119" spans="2:2" s="126" customFormat="1" ht="12.75">
      <c r="B1119" s="144"/>
    </row>
    <row r="1120" spans="2:2" s="126" customFormat="1" ht="12.75">
      <c r="B1120" s="144"/>
    </row>
    <row r="1121" spans="2:2" s="126" customFormat="1" ht="12.75">
      <c r="B1121" s="144"/>
    </row>
    <row r="1122" spans="2:2" s="126" customFormat="1" ht="12.75">
      <c r="B1122" s="144"/>
    </row>
    <row r="1123" spans="2:2" s="126" customFormat="1" ht="12.75">
      <c r="B1123" s="144"/>
    </row>
    <row r="1124" spans="2:2" s="126" customFormat="1" ht="12.75">
      <c r="B1124" s="144"/>
    </row>
    <row r="1125" spans="2:2" s="126" customFormat="1" ht="12.75">
      <c r="B1125" s="144"/>
    </row>
    <row r="1126" spans="2:2" s="126" customFormat="1" ht="12.75">
      <c r="B1126" s="144"/>
    </row>
    <row r="1127" spans="2:2" s="126" customFormat="1" ht="12.75">
      <c r="B1127" s="144"/>
    </row>
    <row r="1128" spans="2:2" s="126" customFormat="1" ht="12.75">
      <c r="B1128" s="144"/>
    </row>
    <row r="1129" spans="2:2" s="126" customFormat="1" ht="12.75">
      <c r="B1129" s="144"/>
    </row>
    <row r="1130" spans="2:2" s="126" customFormat="1" ht="12.75">
      <c r="B1130" s="144"/>
    </row>
    <row r="1131" spans="2:2" s="126" customFormat="1" ht="12.75">
      <c r="B1131" s="144"/>
    </row>
    <row r="1132" spans="2:2" s="126" customFormat="1" ht="12.75">
      <c r="B1132" s="144"/>
    </row>
    <row r="1133" spans="2:2" s="126" customFormat="1" ht="12.75">
      <c r="B1133" s="144"/>
    </row>
    <row r="1134" spans="2:2" s="126" customFormat="1" ht="12.75">
      <c r="B1134" s="144"/>
    </row>
    <row r="1135" spans="2:2" s="126" customFormat="1" ht="12.75">
      <c r="B1135" s="144"/>
    </row>
    <row r="1136" spans="2:2" s="126" customFormat="1" ht="12.75">
      <c r="B1136" s="144"/>
    </row>
    <row r="1137" spans="2:2" s="126" customFormat="1" ht="12.75">
      <c r="B1137" s="144"/>
    </row>
    <row r="1138" spans="2:2" s="126" customFormat="1" ht="12.75">
      <c r="B1138" s="144"/>
    </row>
    <row r="1139" spans="2:2" s="126" customFormat="1" ht="12.75">
      <c r="B1139" s="144"/>
    </row>
    <row r="1140" spans="2:2" s="126" customFormat="1" ht="12.75">
      <c r="B1140" s="144"/>
    </row>
    <row r="1141" spans="2:2" s="126" customFormat="1" ht="12.75">
      <c r="B1141" s="144"/>
    </row>
    <row r="1142" spans="2:2" s="126" customFormat="1" ht="12.75">
      <c r="B1142" s="144"/>
    </row>
    <row r="1143" spans="2:2" s="126" customFormat="1" ht="12.75">
      <c r="B1143" s="144"/>
    </row>
    <row r="1144" spans="2:2" s="126" customFormat="1" ht="12.75">
      <c r="B1144" s="144"/>
    </row>
    <row r="1145" spans="2:2" s="126" customFormat="1" ht="12.75">
      <c r="B1145" s="144"/>
    </row>
    <row r="1146" spans="2:2" s="126" customFormat="1" ht="12.75">
      <c r="B1146" s="144"/>
    </row>
    <row r="1147" spans="2:2" s="126" customFormat="1" ht="12.75">
      <c r="B1147" s="144"/>
    </row>
    <row r="1148" spans="2:2" s="126" customFormat="1" ht="12.75">
      <c r="B1148" s="144"/>
    </row>
    <row r="1149" spans="2:2" s="126" customFormat="1" ht="12.75">
      <c r="B1149" s="144"/>
    </row>
    <row r="1150" spans="2:2" s="126" customFormat="1" ht="12.75">
      <c r="B1150" s="144"/>
    </row>
    <row r="1151" spans="2:2" s="126" customFormat="1" ht="12.75">
      <c r="B1151" s="144"/>
    </row>
    <row r="1152" spans="2:2" s="126" customFormat="1" ht="12.75">
      <c r="B1152" s="144"/>
    </row>
    <row r="1153" spans="2:2" s="126" customFormat="1" ht="12.75">
      <c r="B1153" s="144"/>
    </row>
    <row r="1154" spans="2:2" s="126" customFormat="1" ht="12.75">
      <c r="B1154" s="144"/>
    </row>
    <row r="1155" spans="2:2" s="126" customFormat="1" ht="12.75">
      <c r="B1155" s="144"/>
    </row>
    <row r="1156" spans="2:2" s="126" customFormat="1" ht="12.75">
      <c r="B1156" s="144"/>
    </row>
    <row r="1157" spans="2:2" s="126" customFormat="1" ht="12.75">
      <c r="B1157" s="144"/>
    </row>
    <row r="1158" spans="2:2" s="126" customFormat="1" ht="12.75">
      <c r="B1158" s="144"/>
    </row>
    <row r="1159" spans="2:2" s="126" customFormat="1" ht="12.75">
      <c r="B1159" s="144"/>
    </row>
    <row r="1160" spans="2:2" s="126" customFormat="1" ht="12.75">
      <c r="B1160" s="144"/>
    </row>
    <row r="1161" spans="2:2" s="126" customFormat="1" ht="12.75">
      <c r="B1161" s="144"/>
    </row>
    <row r="1162" spans="2:2" s="126" customFormat="1" ht="12.75">
      <c r="B1162" s="144"/>
    </row>
    <row r="1163" spans="2:2" s="126" customFormat="1" ht="12.75">
      <c r="B1163" s="144"/>
    </row>
    <row r="1164" spans="2:2" s="126" customFormat="1" ht="12.75">
      <c r="B1164" s="144"/>
    </row>
    <row r="1165" spans="2:2" s="126" customFormat="1" ht="12.75">
      <c r="B1165" s="144"/>
    </row>
    <row r="1166" spans="2:2" s="126" customFormat="1" ht="12.75">
      <c r="B1166" s="144"/>
    </row>
    <row r="1167" spans="2:2" s="126" customFormat="1" ht="12.75">
      <c r="B1167" s="144"/>
    </row>
    <row r="1168" spans="2:2" s="126" customFormat="1" ht="12.75">
      <c r="B1168" s="144"/>
    </row>
    <row r="1169" spans="2:13" s="126" customFormat="1" ht="12.75">
      <c r="B1169" s="144"/>
    </row>
    <row r="1170" spans="2:13" s="126" customFormat="1" ht="12.75">
      <c r="B1170" s="144"/>
    </row>
    <row r="1171" spans="2:13" s="126" customFormat="1" ht="12.75">
      <c r="B1171" s="144"/>
    </row>
    <row r="1172" spans="2:13" s="126" customFormat="1" ht="12.75">
      <c r="B1172" s="144"/>
    </row>
    <row r="1173" spans="2:13" s="126" customFormat="1">
      <c r="B1173" s="144"/>
      <c r="M1173" s="151"/>
    </row>
    <row r="1174" spans="2:13" s="126" customFormat="1">
      <c r="B1174" s="144"/>
      <c r="M1174" s="151"/>
    </row>
    <row r="1175" spans="2:13" s="126" customFormat="1">
      <c r="B1175" s="144"/>
      <c r="M1175" s="151"/>
    </row>
    <row r="1176" spans="2:13" s="126" customFormat="1">
      <c r="B1176" s="144"/>
      <c r="M1176" s="151"/>
    </row>
    <row r="1177" spans="2:13" s="126" customFormat="1">
      <c r="B1177" s="144"/>
      <c r="M1177" s="151"/>
    </row>
    <row r="1178" spans="2:13" s="126" customFormat="1">
      <c r="B1178" s="144"/>
      <c r="M1178" s="151"/>
    </row>
    <row r="1179" spans="2:13" s="126" customFormat="1">
      <c r="B1179" s="144"/>
      <c r="M1179" s="151"/>
    </row>
    <row r="1180" spans="2:13" s="126" customFormat="1">
      <c r="B1180" s="144"/>
      <c r="M1180" s="151"/>
    </row>
    <row r="1181" spans="2:13" s="126" customFormat="1">
      <c r="B1181" s="144"/>
      <c r="M1181" s="151"/>
    </row>
    <row r="1182" spans="2:13" s="126" customFormat="1">
      <c r="B1182" s="144"/>
      <c r="M1182" s="151"/>
    </row>
    <row r="1183" spans="2:13" s="126" customFormat="1">
      <c r="B1183" s="144"/>
      <c r="M1183" s="151"/>
    </row>
    <row r="1184" spans="2:13" s="126" customFormat="1">
      <c r="B1184" s="144"/>
      <c r="M1184" s="151"/>
    </row>
    <row r="1185" spans="2:13" s="126" customFormat="1">
      <c r="B1185" s="144"/>
      <c r="M1185" s="151"/>
    </row>
    <row r="1186" spans="2:13" s="126" customFormat="1">
      <c r="B1186" s="144"/>
      <c r="M1186" s="151"/>
    </row>
    <row r="1187" spans="2:13" s="126" customFormat="1">
      <c r="B1187" s="144"/>
      <c r="M1187" s="151"/>
    </row>
    <row r="1188" spans="2:13" s="126" customFormat="1">
      <c r="B1188" s="144"/>
      <c r="M1188" s="151"/>
    </row>
    <row r="1189" spans="2:13" s="126" customFormat="1">
      <c r="B1189" s="144"/>
      <c r="M1189" s="151"/>
    </row>
    <row r="1190" spans="2:13" s="126" customFormat="1">
      <c r="B1190" s="144"/>
      <c r="M1190" s="151"/>
    </row>
    <row r="1191" spans="2:13" s="126" customFormat="1">
      <c r="B1191" s="144"/>
      <c r="M1191" s="151"/>
    </row>
    <row r="1192" spans="2:13" s="126" customFormat="1">
      <c r="B1192" s="144"/>
      <c r="M1192" s="151"/>
    </row>
    <row r="1193" spans="2:13" s="126" customFormat="1">
      <c r="B1193" s="144"/>
      <c r="M1193" s="151"/>
    </row>
    <row r="1194" spans="2:13" s="126" customFormat="1">
      <c r="B1194" s="144"/>
      <c r="M1194" s="151"/>
    </row>
    <row r="1195" spans="2:13" s="126" customFormat="1">
      <c r="B1195" s="144"/>
      <c r="M1195" s="151"/>
    </row>
    <row r="1196" spans="2:13" s="126" customFormat="1">
      <c r="B1196" s="144"/>
      <c r="M1196" s="151"/>
    </row>
    <row r="1197" spans="2:13" s="126" customFormat="1">
      <c r="B1197" s="144"/>
      <c r="M1197" s="151"/>
    </row>
    <row r="1198" spans="2:13" s="126" customFormat="1">
      <c r="B1198" s="144"/>
      <c r="M1198" s="151"/>
    </row>
    <row r="1199" spans="2:13" s="126" customFormat="1">
      <c r="B1199" s="144"/>
      <c r="M1199" s="151"/>
    </row>
    <row r="1200" spans="2:13" s="126" customFormat="1">
      <c r="B1200" s="144"/>
      <c r="M1200" s="151"/>
    </row>
    <row r="1201" spans="2:13" s="126" customFormat="1">
      <c r="B1201" s="144"/>
      <c r="M1201" s="151"/>
    </row>
    <row r="1202" spans="2:13" s="126" customFormat="1">
      <c r="B1202" s="144"/>
      <c r="M1202" s="151"/>
    </row>
    <row r="1203" spans="2:13" s="126" customFormat="1">
      <c r="B1203" s="144"/>
      <c r="M1203" s="151"/>
    </row>
    <row r="1204" spans="2:13" s="126" customFormat="1">
      <c r="B1204" s="144"/>
      <c r="M1204" s="151"/>
    </row>
    <row r="1205" spans="2:13" s="126" customFormat="1">
      <c r="B1205" s="144"/>
      <c r="M1205" s="151"/>
    </row>
    <row r="1206" spans="2:13" s="126" customFormat="1">
      <c r="B1206" s="144"/>
      <c r="M1206" s="151"/>
    </row>
    <row r="1207" spans="2:13" s="126" customFormat="1">
      <c r="B1207" s="144"/>
      <c r="M1207" s="151"/>
    </row>
    <row r="1208" spans="2:13" s="126" customFormat="1">
      <c r="B1208" s="144"/>
      <c r="M1208" s="151"/>
    </row>
    <row r="1209" spans="2:13" s="126" customFormat="1">
      <c r="B1209" s="144"/>
      <c r="M1209" s="151"/>
    </row>
    <row r="1210" spans="2:13" s="126" customFormat="1">
      <c r="B1210" s="144"/>
      <c r="M1210" s="151"/>
    </row>
    <row r="1211" spans="2:13" s="126" customFormat="1">
      <c r="B1211" s="144"/>
      <c r="M1211" s="151"/>
    </row>
    <row r="1212" spans="2:13" s="126" customFormat="1">
      <c r="B1212" s="144"/>
      <c r="M1212" s="151"/>
    </row>
    <row r="1213" spans="2:13" s="126" customFormat="1">
      <c r="B1213" s="144"/>
      <c r="M1213" s="151"/>
    </row>
    <row r="1214" spans="2:13" s="126" customFormat="1">
      <c r="B1214" s="144"/>
      <c r="M1214" s="151"/>
    </row>
    <row r="1215" spans="2:13" s="126" customFormat="1">
      <c r="B1215" s="144"/>
      <c r="M1215" s="151"/>
    </row>
    <row r="1216" spans="2:13" s="126" customFormat="1">
      <c r="B1216" s="144"/>
      <c r="M1216" s="151"/>
    </row>
    <row r="1217" spans="2:13" s="126" customFormat="1">
      <c r="B1217" s="144"/>
      <c r="M1217" s="151"/>
    </row>
    <row r="1218" spans="2:13" s="126" customFormat="1">
      <c r="B1218" s="144"/>
      <c r="M1218" s="151"/>
    </row>
    <row r="1219" spans="2:13" s="126" customFormat="1">
      <c r="B1219" s="144"/>
      <c r="M1219" s="151"/>
    </row>
    <row r="1220" spans="2:13" s="126" customFormat="1">
      <c r="B1220" s="144"/>
      <c r="M1220" s="151"/>
    </row>
    <row r="1221" spans="2:13" s="126" customFormat="1">
      <c r="B1221" s="144"/>
      <c r="M1221" s="151"/>
    </row>
    <row r="1222" spans="2:13" s="126" customFormat="1">
      <c r="B1222" s="144"/>
      <c r="M1222" s="151"/>
    </row>
    <row r="1223" spans="2:13" s="126" customFormat="1">
      <c r="B1223" s="144"/>
      <c r="M1223" s="151"/>
    </row>
    <row r="1224" spans="2:13" s="126" customFormat="1">
      <c r="B1224" s="144"/>
      <c r="M1224" s="151"/>
    </row>
    <row r="1225" spans="2:13" s="126" customFormat="1">
      <c r="B1225" s="144"/>
      <c r="M1225" s="151"/>
    </row>
    <row r="1226" spans="2:13" s="126" customFormat="1">
      <c r="B1226" s="144"/>
      <c r="M1226" s="151"/>
    </row>
    <row r="1227" spans="2:13" s="126" customFormat="1">
      <c r="B1227" s="144"/>
      <c r="M1227" s="151"/>
    </row>
    <row r="1228" spans="2:13" s="126" customFormat="1">
      <c r="B1228" s="144"/>
      <c r="M1228" s="151"/>
    </row>
    <row r="1229" spans="2:13" s="126" customFormat="1">
      <c r="B1229" s="144"/>
      <c r="M1229" s="151"/>
    </row>
    <row r="1230" spans="2:13" s="126" customFormat="1">
      <c r="B1230" s="144"/>
      <c r="M1230" s="151"/>
    </row>
    <row r="1231" spans="2:13" s="126" customFormat="1">
      <c r="B1231" s="144"/>
      <c r="M1231" s="151"/>
    </row>
    <row r="1232" spans="2:13" s="126" customFormat="1">
      <c r="B1232" s="144"/>
      <c r="M1232" s="151"/>
    </row>
    <row r="1233" spans="2:13" s="126" customFormat="1">
      <c r="B1233" s="144"/>
      <c r="M1233" s="151"/>
    </row>
    <row r="1234" spans="2:13" s="126" customFormat="1">
      <c r="B1234" s="144"/>
      <c r="M1234" s="151"/>
    </row>
    <row r="1235" spans="2:13" s="126" customFormat="1">
      <c r="B1235" s="144"/>
      <c r="M1235" s="151"/>
    </row>
    <row r="1236" spans="2:13" s="126" customFormat="1">
      <c r="B1236" s="144"/>
      <c r="M1236" s="151"/>
    </row>
    <row r="1237" spans="2:13" s="126" customFormat="1">
      <c r="B1237" s="144"/>
      <c r="M1237" s="151"/>
    </row>
    <row r="1238" spans="2:13" s="126" customFormat="1">
      <c r="B1238" s="144"/>
      <c r="M1238" s="151"/>
    </row>
    <row r="1239" spans="2:13" s="126" customFormat="1">
      <c r="B1239" s="144"/>
      <c r="M1239" s="151"/>
    </row>
    <row r="1240" spans="2:13" s="126" customFormat="1">
      <c r="B1240" s="144"/>
      <c r="M1240" s="151"/>
    </row>
    <row r="1241" spans="2:13" s="126" customFormat="1">
      <c r="B1241" s="144"/>
      <c r="M1241" s="151"/>
    </row>
    <row r="1242" spans="2:13" s="126" customFormat="1">
      <c r="B1242" s="144"/>
      <c r="M1242" s="151"/>
    </row>
    <row r="1243" spans="2:13" s="126" customFormat="1">
      <c r="B1243" s="144"/>
      <c r="M1243" s="151"/>
    </row>
    <row r="1244" spans="2:13" s="126" customFormat="1">
      <c r="B1244" s="144"/>
      <c r="M1244" s="151"/>
    </row>
    <row r="1245" spans="2:13" s="126" customFormat="1">
      <c r="B1245" s="144"/>
      <c r="M1245" s="151"/>
    </row>
    <row r="1246" spans="2:13" s="126" customFormat="1">
      <c r="B1246" s="144"/>
      <c r="M1246" s="151"/>
    </row>
    <row r="1247" spans="2:13" s="126" customFormat="1">
      <c r="B1247" s="144"/>
      <c r="M1247" s="151"/>
    </row>
    <row r="1248" spans="2:13" s="126" customFormat="1">
      <c r="B1248" s="144"/>
      <c r="M1248" s="151"/>
    </row>
    <row r="1249" spans="2:13" s="126" customFormat="1">
      <c r="B1249" s="144"/>
      <c r="M1249" s="151"/>
    </row>
    <row r="1250" spans="2:13" s="126" customFormat="1">
      <c r="B1250" s="144"/>
      <c r="M1250" s="151"/>
    </row>
    <row r="1251" spans="2:13" s="126" customFormat="1">
      <c r="B1251" s="144"/>
      <c r="M1251" s="151"/>
    </row>
    <row r="1252" spans="2:13" s="126" customFormat="1">
      <c r="B1252" s="144"/>
      <c r="M1252" s="151"/>
    </row>
    <row r="1253" spans="2:13" s="126" customFormat="1">
      <c r="B1253" s="144"/>
      <c r="M1253" s="151"/>
    </row>
    <row r="1254" spans="2:13" s="126" customFormat="1">
      <c r="B1254" s="144"/>
      <c r="M1254" s="151"/>
    </row>
    <row r="1255" spans="2:13" s="126" customFormat="1">
      <c r="B1255" s="144"/>
      <c r="M1255" s="151"/>
    </row>
    <row r="1256" spans="2:13" s="126" customFormat="1">
      <c r="B1256" s="144"/>
      <c r="M1256" s="151"/>
    </row>
    <row r="1257" spans="2:13" s="126" customFormat="1">
      <c r="B1257" s="144"/>
      <c r="M1257" s="151"/>
    </row>
    <row r="1258" spans="2:13" s="126" customFormat="1">
      <c r="B1258" s="144"/>
      <c r="M1258" s="151"/>
    </row>
    <row r="1259" spans="2:13" s="126" customFormat="1">
      <c r="B1259" s="144"/>
      <c r="M1259" s="151"/>
    </row>
    <row r="1260" spans="2:13" s="126" customFormat="1">
      <c r="B1260" s="144"/>
      <c r="M1260" s="151"/>
    </row>
    <row r="1261" spans="2:13" s="126" customFormat="1">
      <c r="B1261" s="144"/>
      <c r="M1261" s="151"/>
    </row>
    <row r="1262" spans="2:13" s="126" customFormat="1">
      <c r="B1262" s="144"/>
      <c r="M1262" s="151"/>
    </row>
    <row r="1263" spans="2:13" s="126" customFormat="1">
      <c r="B1263" s="144"/>
      <c r="M1263" s="151"/>
    </row>
    <row r="1264" spans="2:13" s="126" customFormat="1">
      <c r="B1264" s="144"/>
      <c r="M1264" s="151"/>
    </row>
    <row r="1265" spans="2:13" s="126" customFormat="1">
      <c r="B1265" s="144"/>
      <c r="M1265" s="151"/>
    </row>
    <row r="1266" spans="2:13" s="126" customFormat="1">
      <c r="B1266" s="144"/>
      <c r="M1266" s="151"/>
    </row>
    <row r="1267" spans="2:13" s="126" customFormat="1">
      <c r="B1267" s="144"/>
      <c r="M1267" s="151"/>
    </row>
    <row r="1268" spans="2:13" s="126" customFormat="1">
      <c r="B1268" s="144"/>
      <c r="M1268" s="151"/>
    </row>
    <row r="1269" spans="2:13" s="126" customFormat="1">
      <c r="B1269" s="144"/>
      <c r="M1269" s="151"/>
    </row>
    <row r="1270" spans="2:13" s="126" customFormat="1">
      <c r="B1270" s="144"/>
      <c r="M1270" s="151"/>
    </row>
    <row r="1271" spans="2:13" s="126" customFormat="1">
      <c r="B1271" s="144"/>
      <c r="M1271" s="151"/>
    </row>
    <row r="1272" spans="2:13" s="126" customFormat="1">
      <c r="B1272" s="144"/>
      <c r="M1272" s="151"/>
    </row>
    <row r="1273" spans="2:13" s="126" customFormat="1">
      <c r="B1273" s="144"/>
      <c r="M1273" s="151"/>
    </row>
    <row r="1274" spans="2:13" s="126" customFormat="1">
      <c r="B1274" s="144"/>
      <c r="M1274" s="151"/>
    </row>
    <row r="1275" spans="2:13" s="126" customFormat="1">
      <c r="B1275" s="144"/>
      <c r="M1275" s="151"/>
    </row>
    <row r="1276" spans="2:13" s="126" customFormat="1">
      <c r="B1276" s="144"/>
      <c r="M1276" s="151"/>
    </row>
    <row r="1277" spans="2:13" s="126" customFormat="1">
      <c r="B1277" s="144"/>
      <c r="M1277" s="151"/>
    </row>
    <row r="1278" spans="2:13" s="126" customFormat="1">
      <c r="B1278" s="144"/>
      <c r="M1278" s="151"/>
    </row>
    <row r="1279" spans="2:13" s="126" customFormat="1">
      <c r="B1279" s="144"/>
      <c r="M1279" s="151"/>
    </row>
    <row r="1280" spans="2:13" s="126" customFormat="1">
      <c r="B1280" s="144"/>
      <c r="M1280" s="151"/>
    </row>
    <row r="1281" spans="2:13" s="126" customFormat="1">
      <c r="B1281" s="144"/>
      <c r="M1281" s="151"/>
    </row>
    <row r="1282" spans="2:13" s="126" customFormat="1">
      <c r="B1282" s="144"/>
      <c r="M1282" s="151"/>
    </row>
    <row r="1283" spans="2:13" s="126" customFormat="1">
      <c r="B1283" s="144"/>
      <c r="M1283" s="151"/>
    </row>
    <row r="1284" spans="2:13" s="126" customFormat="1">
      <c r="B1284" s="144"/>
      <c r="M1284" s="151"/>
    </row>
    <row r="1285" spans="2:13" s="126" customFormat="1">
      <c r="B1285" s="144"/>
      <c r="M1285" s="151"/>
    </row>
    <row r="1286" spans="2:13" s="126" customFormat="1">
      <c r="B1286" s="144"/>
      <c r="M1286" s="151"/>
    </row>
    <row r="1287" spans="2:13" s="126" customFormat="1">
      <c r="B1287" s="144"/>
      <c r="M1287" s="151"/>
    </row>
    <row r="1288" spans="2:13" s="126" customFormat="1">
      <c r="B1288" s="144"/>
      <c r="M1288" s="151"/>
    </row>
    <row r="1289" spans="2:13" s="126" customFormat="1">
      <c r="B1289" s="144"/>
      <c r="M1289" s="151"/>
    </row>
    <row r="1290" spans="2:13" s="126" customFormat="1">
      <c r="B1290" s="144"/>
      <c r="M1290" s="151"/>
    </row>
    <row r="1291" spans="2:13" s="126" customFormat="1">
      <c r="B1291" s="144"/>
      <c r="M1291" s="151"/>
    </row>
    <row r="1292" spans="2:13" s="126" customFormat="1">
      <c r="B1292" s="144"/>
      <c r="M1292" s="151"/>
    </row>
    <row r="1293" spans="2:13" s="126" customFormat="1">
      <c r="B1293" s="144"/>
      <c r="M1293" s="151"/>
    </row>
    <row r="1294" spans="2:13" s="126" customFormat="1">
      <c r="B1294" s="144"/>
      <c r="M1294" s="151"/>
    </row>
    <row r="1295" spans="2:13" s="126" customFormat="1">
      <c r="B1295" s="144"/>
      <c r="M1295" s="151"/>
    </row>
    <row r="1296" spans="2:13" s="126" customFormat="1">
      <c r="B1296" s="144"/>
      <c r="M1296" s="151"/>
    </row>
    <row r="1297" spans="2:13" s="126" customFormat="1">
      <c r="B1297" s="144"/>
      <c r="M1297" s="151"/>
    </row>
    <row r="1298" spans="2:13" s="126" customFormat="1">
      <c r="B1298" s="144"/>
      <c r="M1298" s="151"/>
    </row>
    <row r="1299" spans="2:13" s="126" customFormat="1">
      <c r="B1299" s="144"/>
      <c r="M1299" s="151"/>
    </row>
    <row r="1300" spans="2:13" s="126" customFormat="1">
      <c r="B1300" s="144"/>
      <c r="M1300" s="151"/>
    </row>
    <row r="1301" spans="2:13" s="126" customFormat="1">
      <c r="B1301" s="144"/>
      <c r="M1301" s="151"/>
    </row>
    <row r="1302" spans="2:13" s="126" customFormat="1">
      <c r="B1302" s="144"/>
      <c r="M1302" s="151"/>
    </row>
    <row r="1303" spans="2:13" s="126" customFormat="1">
      <c r="B1303" s="144"/>
      <c r="M1303" s="151"/>
    </row>
    <row r="1304" spans="2:13" s="126" customFormat="1">
      <c r="B1304" s="144"/>
      <c r="M1304" s="151"/>
    </row>
    <row r="1305" spans="2:13" s="126" customFormat="1">
      <c r="B1305" s="144"/>
      <c r="M1305" s="151"/>
    </row>
    <row r="1306" spans="2:13" s="126" customFormat="1">
      <c r="B1306" s="144"/>
      <c r="M1306" s="151"/>
    </row>
    <row r="1307" spans="2:13" s="126" customFormat="1">
      <c r="B1307" s="144"/>
      <c r="M1307" s="151"/>
    </row>
    <row r="1308" spans="2:13" s="126" customFormat="1">
      <c r="B1308" s="144"/>
      <c r="M1308" s="151"/>
    </row>
    <row r="1309" spans="2:13" s="126" customFormat="1">
      <c r="B1309" s="144"/>
      <c r="M1309" s="151"/>
    </row>
    <row r="1310" spans="2:13" s="126" customFormat="1">
      <c r="B1310" s="144"/>
      <c r="M1310" s="151"/>
    </row>
    <row r="1311" spans="2:13" s="126" customFormat="1">
      <c r="B1311" s="144"/>
      <c r="M1311" s="151"/>
    </row>
    <row r="1312" spans="2:13" s="126" customFormat="1">
      <c r="B1312" s="144"/>
      <c r="M1312" s="151"/>
    </row>
    <row r="1313" spans="2:13" s="126" customFormat="1">
      <c r="B1313" s="144"/>
      <c r="M1313" s="151"/>
    </row>
    <row r="1314" spans="2:13" s="126" customFormat="1">
      <c r="B1314" s="144"/>
      <c r="M1314" s="151"/>
    </row>
    <row r="1315" spans="2:13" s="126" customFormat="1">
      <c r="B1315" s="144"/>
      <c r="M1315" s="151"/>
    </row>
    <row r="1316" spans="2:13" s="126" customFormat="1">
      <c r="B1316" s="144"/>
      <c r="M1316" s="151"/>
    </row>
    <row r="1317" spans="2:13" s="126" customFormat="1">
      <c r="B1317" s="144"/>
      <c r="M1317" s="151"/>
    </row>
    <row r="1318" spans="2:13" s="126" customFormat="1">
      <c r="B1318" s="144"/>
      <c r="M1318" s="151"/>
    </row>
    <row r="1319" spans="2:13" s="126" customFormat="1">
      <c r="B1319" s="144"/>
      <c r="M1319" s="151"/>
    </row>
    <row r="1320" spans="2:13" s="126" customFormat="1">
      <c r="B1320" s="144"/>
      <c r="M1320" s="151"/>
    </row>
    <row r="1321" spans="2:13" s="126" customFormat="1">
      <c r="B1321" s="144"/>
      <c r="M1321" s="151"/>
    </row>
    <row r="1322" spans="2:13" s="126" customFormat="1">
      <c r="B1322" s="144"/>
      <c r="M1322" s="151"/>
    </row>
    <row r="1323" spans="2:13" s="126" customFormat="1">
      <c r="B1323" s="144"/>
      <c r="M1323" s="151"/>
    </row>
    <row r="1324" spans="2:13" s="126" customFormat="1">
      <c r="B1324" s="144"/>
      <c r="M1324" s="151"/>
    </row>
    <row r="1325" spans="2:13" s="126" customFormat="1">
      <c r="B1325" s="144"/>
      <c r="M1325" s="151"/>
    </row>
    <row r="1326" spans="2:13" s="126" customFormat="1">
      <c r="B1326" s="144"/>
      <c r="M1326" s="151"/>
    </row>
    <row r="1327" spans="2:13" s="126" customFormat="1">
      <c r="B1327" s="144"/>
      <c r="M1327" s="151"/>
    </row>
    <row r="1328" spans="2:13" s="126" customFormat="1">
      <c r="B1328" s="144"/>
      <c r="M1328" s="151"/>
    </row>
    <row r="1329" spans="2:13" s="126" customFormat="1">
      <c r="B1329" s="144"/>
      <c r="M1329" s="151"/>
    </row>
    <row r="1330" spans="2:13" s="126" customFormat="1">
      <c r="B1330" s="144"/>
      <c r="M1330" s="151"/>
    </row>
    <row r="1331" spans="2:13" s="126" customFormat="1">
      <c r="B1331" s="144"/>
      <c r="M1331" s="151"/>
    </row>
    <row r="1332" spans="2:13" s="126" customFormat="1">
      <c r="B1332" s="144"/>
      <c r="M1332" s="151"/>
    </row>
    <row r="1333" spans="2:13" s="126" customFormat="1">
      <c r="B1333" s="144"/>
      <c r="M1333" s="151"/>
    </row>
    <row r="1334" spans="2:13" s="126" customFormat="1">
      <c r="B1334" s="144"/>
      <c r="M1334" s="151"/>
    </row>
    <row r="1335" spans="2:13" s="126" customFormat="1">
      <c r="B1335" s="144"/>
      <c r="M1335" s="151"/>
    </row>
    <row r="1336" spans="2:13" s="126" customFormat="1">
      <c r="B1336" s="144"/>
      <c r="M1336" s="151"/>
    </row>
    <row r="1337" spans="2:13" s="126" customFormat="1">
      <c r="B1337" s="144"/>
      <c r="M1337" s="151"/>
    </row>
    <row r="1338" spans="2:13" s="126" customFormat="1">
      <c r="B1338" s="144"/>
      <c r="M1338" s="151"/>
    </row>
    <row r="1339" spans="2:13" s="126" customFormat="1">
      <c r="B1339" s="144"/>
      <c r="M1339" s="151"/>
    </row>
    <row r="1340" spans="2:13" s="126" customFormat="1">
      <c r="B1340" s="144"/>
      <c r="M1340" s="151"/>
    </row>
    <row r="1341" spans="2:13" s="126" customFormat="1">
      <c r="B1341" s="144"/>
      <c r="M1341" s="151"/>
    </row>
    <row r="1342" spans="2:13" s="126" customFormat="1">
      <c r="B1342" s="144"/>
      <c r="M1342" s="151"/>
    </row>
    <row r="1343" spans="2:13" s="126" customFormat="1">
      <c r="B1343" s="144"/>
      <c r="M1343" s="151"/>
    </row>
    <row r="1344" spans="2:13" s="126" customFormat="1">
      <c r="B1344" s="144"/>
      <c r="M1344" s="151"/>
    </row>
    <row r="1345" spans="2:13" s="126" customFormat="1">
      <c r="B1345" s="144"/>
      <c r="M1345" s="151"/>
    </row>
    <row r="1346" spans="2:13" s="126" customFormat="1">
      <c r="B1346" s="144"/>
      <c r="M1346" s="151"/>
    </row>
    <row r="1347" spans="2:13" s="126" customFormat="1">
      <c r="B1347" s="144"/>
      <c r="M1347" s="151"/>
    </row>
    <row r="1348" spans="2:13" s="126" customFormat="1">
      <c r="B1348" s="144"/>
      <c r="M1348" s="151"/>
    </row>
    <row r="1349" spans="2:13" s="126" customFormat="1">
      <c r="B1349" s="144"/>
      <c r="M1349" s="151"/>
    </row>
    <row r="1350" spans="2:13" s="126" customFormat="1">
      <c r="B1350" s="144"/>
      <c r="M1350" s="151"/>
    </row>
    <row r="1351" spans="2:13" s="126" customFormat="1">
      <c r="B1351" s="144"/>
      <c r="M1351" s="151"/>
    </row>
    <row r="1352" spans="2:13" s="126" customFormat="1">
      <c r="B1352" s="144"/>
      <c r="M1352" s="151"/>
    </row>
    <row r="1353" spans="2:13" s="126" customFormat="1">
      <c r="B1353" s="144"/>
      <c r="M1353" s="151"/>
    </row>
    <row r="1354" spans="2:13" s="126" customFormat="1">
      <c r="B1354" s="144"/>
      <c r="M1354" s="151"/>
    </row>
    <row r="1355" spans="2:13" s="126" customFormat="1">
      <c r="B1355" s="144"/>
      <c r="M1355" s="151"/>
    </row>
    <row r="1356" spans="2:13" s="126" customFormat="1">
      <c r="B1356" s="144"/>
      <c r="M1356" s="151"/>
    </row>
    <row r="1357" spans="2:13" s="126" customFormat="1">
      <c r="B1357" s="144"/>
      <c r="M1357" s="151"/>
    </row>
    <row r="1358" spans="2:13" s="126" customFormat="1">
      <c r="B1358" s="144"/>
      <c r="M1358" s="151"/>
    </row>
    <row r="1359" spans="2:13" s="126" customFormat="1">
      <c r="B1359" s="144"/>
      <c r="M1359" s="151"/>
    </row>
    <row r="1360" spans="2:13" s="126" customFormat="1">
      <c r="B1360" s="144"/>
      <c r="M1360" s="151"/>
    </row>
    <row r="1361" spans="2:13" s="126" customFormat="1">
      <c r="B1361" s="144"/>
      <c r="M1361" s="151"/>
    </row>
    <row r="1362" spans="2:13" s="126" customFormat="1">
      <c r="B1362" s="144"/>
      <c r="M1362" s="151"/>
    </row>
    <row r="1363" spans="2:13" s="126" customFormat="1">
      <c r="B1363" s="144"/>
      <c r="M1363" s="151"/>
    </row>
    <row r="1364" spans="2:13" s="126" customFormat="1">
      <c r="B1364" s="144"/>
      <c r="M1364" s="151"/>
    </row>
    <row r="1365" spans="2:13" s="126" customFormat="1">
      <c r="B1365" s="144"/>
      <c r="M1365" s="151"/>
    </row>
    <row r="1366" spans="2:13" s="126" customFormat="1">
      <c r="B1366" s="144"/>
      <c r="M1366" s="151"/>
    </row>
    <row r="1367" spans="2:13" s="126" customFormat="1">
      <c r="B1367" s="144"/>
      <c r="M1367" s="151"/>
    </row>
    <row r="1368" spans="2:13" s="126" customFormat="1">
      <c r="B1368" s="144"/>
      <c r="M1368" s="151"/>
    </row>
    <row r="1369" spans="2:13" s="126" customFormat="1">
      <c r="B1369" s="144"/>
      <c r="M1369" s="151"/>
    </row>
    <row r="1370" spans="2:13" s="126" customFormat="1">
      <c r="B1370" s="144"/>
      <c r="M1370" s="151"/>
    </row>
    <row r="1371" spans="2:13" s="126" customFormat="1">
      <c r="B1371" s="144"/>
      <c r="M1371" s="151"/>
    </row>
    <row r="1372" spans="2:13" s="126" customFormat="1">
      <c r="B1372" s="144"/>
      <c r="M1372" s="151"/>
    </row>
    <row r="1373" spans="2:13" s="126" customFormat="1">
      <c r="B1373" s="144"/>
      <c r="M1373" s="151"/>
    </row>
    <row r="1374" spans="2:13" s="126" customFormat="1">
      <c r="B1374" s="144"/>
      <c r="M1374" s="151"/>
    </row>
    <row r="1375" spans="2:13" s="126" customFormat="1">
      <c r="B1375" s="144"/>
      <c r="M1375" s="151"/>
    </row>
    <row r="1376" spans="2:13" s="126" customFormat="1">
      <c r="B1376" s="144"/>
      <c r="M1376" s="151"/>
    </row>
    <row r="1377" spans="2:13" s="126" customFormat="1">
      <c r="B1377" s="144"/>
      <c r="M1377" s="151"/>
    </row>
    <row r="1378" spans="2:13" s="126" customFormat="1">
      <c r="B1378" s="144"/>
      <c r="M1378" s="151"/>
    </row>
    <row r="1379" spans="2:13" s="126" customFormat="1">
      <c r="B1379" s="144"/>
      <c r="M1379" s="151"/>
    </row>
    <row r="1380" spans="2:13" s="126" customFormat="1">
      <c r="B1380" s="144"/>
      <c r="M1380" s="151"/>
    </row>
    <row r="1381" spans="2:13" s="126" customFormat="1">
      <c r="B1381" s="144"/>
      <c r="M1381" s="151"/>
    </row>
    <row r="1382" spans="2:13" s="126" customFormat="1">
      <c r="B1382" s="144"/>
      <c r="M1382" s="151"/>
    </row>
    <row r="1383" spans="2:13" s="126" customFormat="1">
      <c r="B1383" s="144"/>
      <c r="M1383" s="151"/>
    </row>
    <row r="1384" spans="2:13" s="126" customFormat="1">
      <c r="B1384" s="144"/>
      <c r="M1384" s="151"/>
    </row>
    <row r="1385" spans="2:13" s="126" customFormat="1">
      <c r="B1385" s="144"/>
      <c r="M1385" s="151"/>
    </row>
    <row r="1386" spans="2:13" s="126" customFormat="1">
      <c r="B1386" s="144"/>
      <c r="M1386" s="151"/>
    </row>
    <row r="1387" spans="2:13" s="126" customFormat="1">
      <c r="B1387" s="144"/>
      <c r="M1387" s="151"/>
    </row>
    <row r="1388" spans="2:13" s="126" customFormat="1">
      <c r="B1388" s="144"/>
      <c r="M1388" s="151"/>
    </row>
    <row r="1389" spans="2:13" s="126" customFormat="1">
      <c r="B1389" s="144"/>
      <c r="M1389" s="151"/>
    </row>
    <row r="1390" spans="2:13" s="126" customFormat="1">
      <c r="B1390" s="144"/>
      <c r="M1390" s="151"/>
    </row>
    <row r="1391" spans="2:13" s="126" customFormat="1">
      <c r="B1391" s="144"/>
      <c r="M1391" s="151"/>
    </row>
    <row r="1392" spans="2:13" s="126" customFormat="1">
      <c r="B1392" s="144"/>
      <c r="M1392" s="151"/>
    </row>
    <row r="1393" spans="2:13" s="126" customFormat="1">
      <c r="B1393" s="144"/>
      <c r="M1393" s="151"/>
    </row>
    <row r="1394" spans="2:13" s="126" customFormat="1">
      <c r="B1394" s="144"/>
      <c r="M1394" s="151"/>
    </row>
    <row r="1395" spans="2:13" s="126" customFormat="1">
      <c r="B1395" s="144"/>
      <c r="M1395" s="151"/>
    </row>
    <row r="1396" spans="2:13" s="126" customFormat="1">
      <c r="B1396" s="144"/>
      <c r="M1396" s="151"/>
    </row>
    <row r="1397" spans="2:13" s="126" customFormat="1">
      <c r="B1397" s="144"/>
      <c r="M1397" s="151"/>
    </row>
    <row r="1398" spans="2:13" s="126" customFormat="1">
      <c r="B1398" s="144"/>
      <c r="M1398" s="151"/>
    </row>
    <row r="1399" spans="2:13" s="126" customFormat="1">
      <c r="B1399" s="144"/>
      <c r="M1399" s="151"/>
    </row>
    <row r="1400" spans="2:13" s="126" customFormat="1">
      <c r="B1400" s="144"/>
      <c r="M1400" s="151"/>
    </row>
    <row r="1401" spans="2:13" s="126" customFormat="1">
      <c r="B1401" s="144"/>
      <c r="M1401" s="151"/>
    </row>
    <row r="1402" spans="2:13" s="126" customFormat="1">
      <c r="B1402" s="144"/>
      <c r="M1402" s="151"/>
    </row>
    <row r="1403" spans="2:13" s="126" customFormat="1">
      <c r="B1403" s="144"/>
      <c r="M1403" s="151"/>
    </row>
    <row r="1404" spans="2:13" s="126" customFormat="1">
      <c r="B1404" s="144"/>
      <c r="M1404" s="151"/>
    </row>
    <row r="1405" spans="2:13" s="126" customFormat="1">
      <c r="B1405" s="144"/>
      <c r="M1405" s="151"/>
    </row>
    <row r="1406" spans="2:13" s="126" customFormat="1">
      <c r="B1406" s="144"/>
      <c r="M1406" s="151"/>
    </row>
    <row r="1407" spans="2:13" s="126" customFormat="1">
      <c r="B1407" s="144"/>
      <c r="M1407" s="151"/>
    </row>
    <row r="1408" spans="2:13" s="126" customFormat="1">
      <c r="B1408" s="144"/>
      <c r="M1408" s="151"/>
    </row>
    <row r="1409" spans="2:13" s="126" customFormat="1">
      <c r="B1409" s="144"/>
      <c r="M1409" s="151"/>
    </row>
    <row r="1410" spans="2:13" s="126" customFormat="1">
      <c r="B1410" s="144"/>
      <c r="M1410" s="151"/>
    </row>
    <row r="1411" spans="2:13" s="126" customFormat="1">
      <c r="B1411" s="144"/>
      <c r="M1411" s="151"/>
    </row>
    <row r="1412" spans="2:13" s="126" customFormat="1">
      <c r="B1412" s="144"/>
      <c r="M1412" s="151"/>
    </row>
    <row r="1413" spans="2:13" s="126" customFormat="1">
      <c r="B1413" s="144"/>
      <c r="M1413" s="151"/>
    </row>
    <row r="1414" spans="2:13" s="126" customFormat="1">
      <c r="B1414" s="144"/>
      <c r="M1414" s="151"/>
    </row>
    <row r="1415" spans="2:13" s="126" customFormat="1">
      <c r="B1415" s="144"/>
      <c r="M1415" s="151"/>
    </row>
    <row r="1416" spans="2:13" s="126" customFormat="1">
      <c r="B1416" s="144"/>
      <c r="M1416" s="151"/>
    </row>
    <row r="1417" spans="2:13" s="126" customFormat="1">
      <c r="B1417" s="144"/>
      <c r="M1417" s="151"/>
    </row>
    <row r="1418" spans="2:13" s="126" customFormat="1">
      <c r="B1418" s="144"/>
      <c r="M1418" s="151"/>
    </row>
    <row r="1419" spans="2:13" s="126" customFormat="1">
      <c r="B1419" s="144"/>
      <c r="M1419" s="151"/>
    </row>
    <row r="1420" spans="2:13" s="126" customFormat="1">
      <c r="B1420" s="144"/>
      <c r="M1420" s="151"/>
    </row>
    <row r="1421" spans="2:13" s="126" customFormat="1">
      <c r="B1421" s="144"/>
      <c r="M1421" s="151"/>
    </row>
    <row r="1422" spans="2:13" s="126" customFormat="1">
      <c r="B1422" s="144"/>
      <c r="M1422" s="151"/>
    </row>
    <row r="1423" spans="2:13" s="126" customFormat="1">
      <c r="B1423" s="144"/>
      <c r="M1423" s="151"/>
    </row>
    <row r="1424" spans="2:13" s="126" customFormat="1">
      <c r="B1424" s="144"/>
      <c r="M1424" s="151"/>
    </row>
    <row r="1425" spans="2:13" s="126" customFormat="1">
      <c r="B1425" s="144"/>
      <c r="M1425" s="151"/>
    </row>
    <row r="1426" spans="2:13" s="126" customFormat="1">
      <c r="B1426" s="144"/>
      <c r="M1426" s="151"/>
    </row>
    <row r="1427" spans="2:13" s="126" customFormat="1">
      <c r="B1427" s="144"/>
      <c r="M1427" s="151"/>
    </row>
    <row r="1428" spans="2:13" s="126" customFormat="1">
      <c r="B1428" s="144"/>
      <c r="M1428" s="151"/>
    </row>
    <row r="1429" spans="2:13" s="126" customFormat="1">
      <c r="B1429" s="144"/>
      <c r="M1429" s="151"/>
    </row>
    <row r="1430" spans="2:13" s="126" customFormat="1">
      <c r="B1430" s="144"/>
      <c r="M1430" s="151"/>
    </row>
    <row r="1431" spans="2:13" s="126" customFormat="1">
      <c r="B1431" s="144"/>
      <c r="M1431" s="151"/>
    </row>
    <row r="1432" spans="2:13" s="126" customFormat="1">
      <c r="B1432" s="144"/>
      <c r="M1432" s="151"/>
    </row>
    <row r="1433" spans="2:13" s="126" customFormat="1">
      <c r="B1433" s="144"/>
      <c r="M1433" s="151"/>
    </row>
    <row r="1434" spans="2:13" s="126" customFormat="1">
      <c r="B1434" s="144"/>
      <c r="M1434" s="151"/>
    </row>
    <row r="1435" spans="2:13" s="126" customFormat="1">
      <c r="B1435" s="144"/>
      <c r="M1435" s="151"/>
    </row>
    <row r="1436" spans="2:13" s="126" customFormat="1">
      <c r="B1436" s="144"/>
      <c r="M1436" s="151"/>
    </row>
    <row r="1437" spans="2:13" s="126" customFormat="1">
      <c r="B1437" s="144"/>
      <c r="M1437" s="151"/>
    </row>
    <row r="1438" spans="2:13" s="126" customFormat="1">
      <c r="B1438" s="144"/>
      <c r="M1438" s="151"/>
    </row>
    <row r="1439" spans="2:13" s="126" customFormat="1">
      <c r="B1439" s="144"/>
      <c r="M1439" s="151"/>
    </row>
    <row r="1440" spans="2:13" s="126" customFormat="1">
      <c r="B1440" s="144"/>
      <c r="M1440" s="151"/>
    </row>
    <row r="1441" spans="2:13" s="126" customFormat="1">
      <c r="B1441" s="144"/>
      <c r="M1441" s="151"/>
    </row>
    <row r="1442" spans="2:13" s="126" customFormat="1">
      <c r="B1442" s="144"/>
      <c r="M1442" s="151"/>
    </row>
    <row r="1443" spans="2:13" s="126" customFormat="1">
      <c r="B1443" s="144"/>
      <c r="M1443" s="151"/>
    </row>
    <row r="1444" spans="2:13" s="126" customFormat="1">
      <c r="B1444" s="144"/>
      <c r="M1444" s="151"/>
    </row>
    <row r="1445" spans="2:13" s="126" customFormat="1">
      <c r="B1445" s="144"/>
      <c r="M1445" s="151"/>
    </row>
    <row r="1446" spans="2:13" s="126" customFormat="1">
      <c r="B1446" s="144"/>
      <c r="M1446" s="151"/>
    </row>
    <row r="1447" spans="2:13" s="126" customFormat="1">
      <c r="B1447" s="144"/>
      <c r="M1447" s="151"/>
    </row>
    <row r="1448" spans="2:13" s="126" customFormat="1">
      <c r="B1448" s="144"/>
      <c r="M1448" s="151"/>
    </row>
    <row r="1449" spans="2:13" s="126" customFormat="1">
      <c r="B1449" s="144"/>
      <c r="M1449" s="151"/>
    </row>
    <row r="1450" spans="2:13" s="126" customFormat="1">
      <c r="B1450" s="144"/>
      <c r="M1450" s="151"/>
    </row>
    <row r="1451" spans="2:13" s="126" customFormat="1">
      <c r="B1451" s="144"/>
      <c r="M1451" s="151"/>
    </row>
    <row r="1452" spans="2:13" s="126" customFormat="1">
      <c r="B1452" s="144"/>
      <c r="M1452" s="151"/>
    </row>
    <row r="1453" spans="2:13" s="126" customFormat="1">
      <c r="B1453" s="144"/>
      <c r="M1453" s="151"/>
    </row>
    <row r="1454" spans="2:13" s="126" customFormat="1">
      <c r="B1454" s="144"/>
      <c r="M1454" s="151"/>
    </row>
    <row r="1455" spans="2:13" s="126" customFormat="1">
      <c r="B1455" s="144"/>
      <c r="M1455" s="151"/>
    </row>
    <row r="1456" spans="2:13" s="126" customFormat="1">
      <c r="B1456" s="144"/>
      <c r="M1456" s="151"/>
    </row>
    <row r="1457" spans="2:13" s="126" customFormat="1">
      <c r="B1457" s="144"/>
      <c r="M1457" s="151"/>
    </row>
    <row r="1458" spans="2:13" s="126" customFormat="1">
      <c r="B1458" s="144"/>
      <c r="M1458" s="151"/>
    </row>
    <row r="1459" spans="2:13" s="126" customFormat="1">
      <c r="B1459" s="144"/>
      <c r="M1459" s="151"/>
    </row>
    <row r="1460" spans="2:13" s="126" customFormat="1">
      <c r="B1460" s="144"/>
      <c r="M1460" s="151"/>
    </row>
    <row r="1461" spans="2:13" s="126" customFormat="1">
      <c r="B1461" s="144"/>
      <c r="M1461" s="151"/>
    </row>
    <row r="1462" spans="2:13" s="126" customFormat="1">
      <c r="B1462" s="144"/>
      <c r="M1462" s="151"/>
    </row>
    <row r="1463" spans="2:13" s="126" customFormat="1">
      <c r="B1463" s="144"/>
      <c r="M1463" s="151"/>
    </row>
    <row r="1464" spans="2:13" s="126" customFormat="1">
      <c r="B1464" s="144"/>
      <c r="M1464" s="151"/>
    </row>
    <row r="1465" spans="2:13" s="126" customFormat="1">
      <c r="B1465" s="144"/>
      <c r="M1465" s="151"/>
    </row>
    <row r="1466" spans="2:13" s="126" customFormat="1">
      <c r="B1466" s="144"/>
      <c r="M1466" s="151"/>
    </row>
    <row r="1467" spans="2:13" s="126" customFormat="1">
      <c r="B1467" s="144"/>
      <c r="M1467" s="151"/>
    </row>
    <row r="1468" spans="2:13" s="126" customFormat="1">
      <c r="B1468" s="144"/>
      <c r="M1468" s="151"/>
    </row>
    <row r="1469" spans="2:13" s="126" customFormat="1">
      <c r="B1469" s="144"/>
      <c r="M1469" s="151"/>
    </row>
    <row r="1470" spans="2:13" s="126" customFormat="1">
      <c r="B1470" s="144"/>
      <c r="M1470" s="151"/>
    </row>
    <row r="1471" spans="2:13" s="126" customFormat="1">
      <c r="B1471" s="144"/>
      <c r="M1471" s="151"/>
    </row>
    <row r="1472" spans="2:13" s="126" customFormat="1">
      <c r="B1472" s="144"/>
      <c r="M1472" s="151"/>
    </row>
    <row r="1473" spans="2:13" s="126" customFormat="1">
      <c r="B1473" s="144"/>
      <c r="M1473" s="151"/>
    </row>
    <row r="1474" spans="2:13" s="126" customFormat="1">
      <c r="B1474" s="144"/>
      <c r="M1474" s="151"/>
    </row>
    <row r="1475" spans="2:13" s="126" customFormat="1">
      <c r="B1475" s="144"/>
      <c r="M1475" s="151"/>
    </row>
    <row r="1476" spans="2:13" s="126" customFormat="1">
      <c r="B1476" s="144"/>
      <c r="M1476" s="151"/>
    </row>
    <row r="1477" spans="2:13" s="126" customFormat="1">
      <c r="B1477" s="144"/>
      <c r="M1477" s="151"/>
    </row>
    <row r="1478" spans="2:13" s="126" customFormat="1">
      <c r="B1478" s="144"/>
      <c r="M1478" s="151"/>
    </row>
    <row r="1479" spans="2:13" s="126" customFormat="1">
      <c r="B1479" s="144"/>
      <c r="M1479" s="151"/>
    </row>
    <row r="1480" spans="2:13" s="126" customFormat="1">
      <c r="B1480" s="144"/>
      <c r="M1480" s="151"/>
    </row>
    <row r="1481" spans="2:13" s="126" customFormat="1">
      <c r="B1481" s="144"/>
      <c r="M1481" s="151"/>
    </row>
    <row r="1482" spans="2:13" s="126" customFormat="1">
      <c r="B1482" s="144"/>
      <c r="M1482" s="151"/>
    </row>
    <row r="1483" spans="2:13" s="126" customFormat="1">
      <c r="B1483" s="144"/>
      <c r="M1483" s="151"/>
    </row>
    <row r="1484" spans="2:13" s="126" customFormat="1">
      <c r="B1484" s="144"/>
      <c r="M1484" s="151"/>
    </row>
    <row r="1485" spans="2:13" s="126" customFormat="1">
      <c r="B1485" s="144"/>
      <c r="M1485" s="151"/>
    </row>
    <row r="1486" spans="2:13" s="126" customFormat="1">
      <c r="B1486" s="144"/>
      <c r="M1486" s="151"/>
    </row>
    <row r="1487" spans="2:13" s="126" customFormat="1">
      <c r="B1487" s="144"/>
      <c r="M1487" s="151"/>
    </row>
    <row r="1488" spans="2:13" s="126" customFormat="1">
      <c r="B1488" s="144"/>
      <c r="M1488" s="151"/>
    </row>
    <row r="1489" spans="2:13" s="126" customFormat="1">
      <c r="B1489" s="144"/>
      <c r="M1489" s="151"/>
    </row>
    <row r="1490" spans="2:13" s="126" customFormat="1">
      <c r="B1490" s="144"/>
      <c r="M1490" s="151"/>
    </row>
    <row r="1491" spans="2:13" s="126" customFormat="1">
      <c r="B1491" s="144"/>
      <c r="M1491" s="151"/>
    </row>
    <row r="1492" spans="2:13" s="126" customFormat="1">
      <c r="B1492" s="144"/>
      <c r="M1492" s="151"/>
    </row>
    <row r="1493" spans="2:13" s="126" customFormat="1">
      <c r="B1493" s="144"/>
      <c r="M1493" s="151"/>
    </row>
    <row r="1494" spans="2:13" s="126" customFormat="1">
      <c r="B1494" s="144"/>
      <c r="M1494" s="151"/>
    </row>
    <row r="1495" spans="2:13" s="126" customFormat="1">
      <c r="B1495" s="144"/>
      <c r="M1495" s="151"/>
    </row>
    <row r="1496" spans="2:13" s="126" customFormat="1">
      <c r="B1496" s="144"/>
      <c r="M1496" s="151"/>
    </row>
    <row r="1497" spans="2:13" s="126" customFormat="1">
      <c r="B1497" s="144"/>
      <c r="M1497" s="151"/>
    </row>
    <row r="1498" spans="2:13" s="126" customFormat="1">
      <c r="B1498" s="144"/>
      <c r="M1498" s="151"/>
    </row>
    <row r="1499" spans="2:13" s="126" customFormat="1">
      <c r="B1499" s="144"/>
      <c r="M1499" s="151"/>
    </row>
    <row r="1500" spans="2:13" s="126" customFormat="1">
      <c r="B1500" s="144"/>
      <c r="M1500" s="151"/>
    </row>
    <row r="1501" spans="2:13" s="126" customFormat="1">
      <c r="B1501" s="144"/>
      <c r="M1501" s="151"/>
    </row>
    <row r="1502" spans="2:13" s="126" customFormat="1">
      <c r="B1502" s="144"/>
      <c r="M1502" s="151"/>
    </row>
    <row r="1503" spans="2:13" s="126" customFormat="1">
      <c r="B1503" s="144"/>
      <c r="M1503" s="151"/>
    </row>
    <row r="1504" spans="2:13" s="126" customFormat="1">
      <c r="B1504" s="144"/>
      <c r="M1504" s="151"/>
    </row>
    <row r="1505" spans="2:13" s="126" customFormat="1">
      <c r="B1505" s="144"/>
      <c r="M1505" s="151"/>
    </row>
    <row r="1506" spans="2:13" s="126" customFormat="1">
      <c r="B1506" s="144"/>
      <c r="M1506" s="151"/>
    </row>
    <row r="1507" spans="2:13" s="126" customFormat="1">
      <c r="B1507" s="144"/>
      <c r="M1507" s="151"/>
    </row>
    <row r="1508" spans="2:13" s="126" customFormat="1">
      <c r="B1508" s="144"/>
      <c r="M1508" s="151"/>
    </row>
    <row r="1509" spans="2:13" s="126" customFormat="1">
      <c r="B1509" s="144"/>
      <c r="M1509" s="151"/>
    </row>
    <row r="1510" spans="2:13" s="126" customFormat="1">
      <c r="B1510" s="144"/>
      <c r="M1510" s="151"/>
    </row>
    <row r="1511" spans="2:13" s="126" customFormat="1">
      <c r="B1511" s="144"/>
      <c r="M1511" s="151"/>
    </row>
    <row r="1512" spans="2:13" s="126" customFormat="1">
      <c r="B1512" s="144"/>
      <c r="M1512" s="151"/>
    </row>
    <row r="1513" spans="2:13" s="126" customFormat="1">
      <c r="B1513" s="144"/>
      <c r="M1513" s="151"/>
    </row>
    <row r="1514" spans="2:13" s="126" customFormat="1">
      <c r="B1514" s="144"/>
      <c r="M1514" s="151"/>
    </row>
    <row r="1515" spans="2:13" s="126" customFormat="1">
      <c r="B1515" s="144"/>
      <c r="M1515" s="151"/>
    </row>
    <row r="1516" spans="2:13" s="126" customFormat="1">
      <c r="B1516" s="144"/>
      <c r="M1516" s="151"/>
    </row>
    <row r="1517" spans="2:13" s="126" customFormat="1">
      <c r="B1517" s="144"/>
      <c r="M1517" s="151"/>
    </row>
    <row r="1518" spans="2:13" s="126" customFormat="1">
      <c r="B1518" s="144"/>
      <c r="M1518" s="151"/>
    </row>
    <row r="1519" spans="2:13" s="126" customFormat="1">
      <c r="B1519" s="144"/>
      <c r="M1519" s="151"/>
    </row>
    <row r="1520" spans="2:13" s="126" customFormat="1">
      <c r="B1520" s="144"/>
      <c r="M1520" s="151"/>
    </row>
    <row r="1521" spans="2:13" s="126" customFormat="1">
      <c r="B1521" s="144"/>
      <c r="M1521" s="151"/>
    </row>
    <row r="1522" spans="2:13" s="126" customFormat="1">
      <c r="B1522" s="144"/>
      <c r="M1522" s="151"/>
    </row>
    <row r="1523" spans="2:13" s="126" customFormat="1">
      <c r="B1523" s="144"/>
      <c r="M1523" s="151"/>
    </row>
    <row r="1524" spans="2:13" s="126" customFormat="1">
      <c r="B1524" s="144"/>
      <c r="M1524" s="151"/>
    </row>
    <row r="1525" spans="2:13" s="126" customFormat="1">
      <c r="B1525" s="144"/>
      <c r="M1525" s="151"/>
    </row>
    <row r="1526" spans="2:13" s="126" customFormat="1">
      <c r="B1526" s="144"/>
      <c r="M1526" s="151"/>
    </row>
    <row r="1527" spans="2:13" s="126" customFormat="1">
      <c r="B1527" s="144"/>
      <c r="M1527" s="151"/>
    </row>
    <row r="1528" spans="2:13" s="126" customFormat="1">
      <c r="B1528" s="144"/>
      <c r="M1528" s="151"/>
    </row>
    <row r="1529" spans="2:13" s="126" customFormat="1">
      <c r="B1529" s="144"/>
      <c r="M1529" s="151"/>
    </row>
    <row r="1530" spans="2:13" s="126" customFormat="1">
      <c r="B1530" s="144"/>
      <c r="M1530" s="151"/>
    </row>
    <row r="1531" spans="2:13" s="126" customFormat="1">
      <c r="B1531" s="144"/>
      <c r="M1531" s="151"/>
    </row>
    <row r="1532" spans="2:13" s="126" customFormat="1">
      <c r="B1532" s="144"/>
      <c r="M1532" s="151"/>
    </row>
    <row r="1533" spans="2:13" s="126" customFormat="1">
      <c r="B1533" s="144"/>
      <c r="M1533" s="151"/>
    </row>
    <row r="1534" spans="2:13" s="126" customFormat="1">
      <c r="B1534" s="144"/>
      <c r="M1534" s="151"/>
    </row>
    <row r="1535" spans="2:13" s="126" customFormat="1">
      <c r="B1535" s="144"/>
      <c r="M1535" s="151"/>
    </row>
    <row r="1536" spans="2:13" s="126" customFormat="1">
      <c r="B1536" s="144"/>
      <c r="M1536" s="151"/>
    </row>
    <row r="1537" spans="2:13" s="126" customFormat="1">
      <c r="B1537" s="144"/>
      <c r="M1537" s="151"/>
    </row>
    <row r="1538" spans="2:13" s="126" customFormat="1">
      <c r="B1538" s="144"/>
      <c r="M1538" s="151"/>
    </row>
    <row r="1539" spans="2:13" s="126" customFormat="1">
      <c r="B1539" s="144"/>
      <c r="M1539" s="151"/>
    </row>
    <row r="1540" spans="2:13" s="126" customFormat="1">
      <c r="B1540" s="144"/>
      <c r="M1540" s="151"/>
    </row>
    <row r="1541" spans="2:13" s="126" customFormat="1">
      <c r="B1541" s="144"/>
      <c r="M1541" s="151"/>
    </row>
    <row r="1542" spans="2:13" s="126" customFormat="1">
      <c r="B1542" s="144"/>
      <c r="M1542" s="151"/>
    </row>
    <row r="1543" spans="2:13" s="126" customFormat="1">
      <c r="B1543" s="144"/>
      <c r="M1543" s="151"/>
    </row>
    <row r="1544" spans="2:13" s="126" customFormat="1">
      <c r="B1544" s="144"/>
      <c r="M1544" s="151"/>
    </row>
    <row r="1545" spans="2:13" s="126" customFormat="1">
      <c r="B1545" s="144"/>
      <c r="M1545" s="151"/>
    </row>
    <row r="1546" spans="2:13" s="126" customFormat="1">
      <c r="B1546" s="144"/>
      <c r="M1546" s="151"/>
    </row>
    <row r="1547" spans="2:13" s="126" customFormat="1">
      <c r="B1547" s="144"/>
      <c r="M1547" s="151"/>
    </row>
    <row r="1548" spans="2:13" s="126" customFormat="1">
      <c r="B1548" s="144"/>
      <c r="M1548" s="151"/>
    </row>
    <row r="1549" spans="2:13" s="126" customFormat="1">
      <c r="B1549" s="144"/>
      <c r="M1549" s="151"/>
    </row>
    <row r="1550" spans="2:13" s="126" customFormat="1">
      <c r="B1550" s="144"/>
      <c r="M1550" s="151"/>
    </row>
    <row r="1551" spans="2:13" s="126" customFormat="1">
      <c r="B1551" s="144"/>
      <c r="M1551" s="151"/>
    </row>
    <row r="1552" spans="2:13" s="126" customFormat="1">
      <c r="B1552" s="144"/>
      <c r="M1552" s="151"/>
    </row>
    <row r="1553" spans="2:13" s="126" customFormat="1">
      <c r="B1553" s="144"/>
      <c r="M1553" s="151"/>
    </row>
    <row r="1554" spans="2:13" s="126" customFormat="1">
      <c r="B1554" s="144"/>
      <c r="M1554" s="151"/>
    </row>
    <row r="1555" spans="2:13" s="126" customFormat="1">
      <c r="B1555" s="144"/>
      <c r="M1555" s="151"/>
    </row>
    <row r="1556" spans="2:13" s="126" customFormat="1">
      <c r="B1556" s="144"/>
      <c r="M1556" s="151"/>
    </row>
    <row r="1557" spans="2:13" s="126" customFormat="1">
      <c r="B1557" s="144"/>
      <c r="M1557" s="151"/>
    </row>
    <row r="1558" spans="2:13" s="126" customFormat="1">
      <c r="B1558" s="144"/>
      <c r="M1558" s="151"/>
    </row>
    <row r="1559" spans="2:13" s="126" customFormat="1">
      <c r="B1559" s="144"/>
      <c r="M1559" s="151"/>
    </row>
    <row r="1560" spans="2:13" s="126" customFormat="1">
      <c r="B1560" s="144"/>
      <c r="M1560" s="151"/>
    </row>
    <row r="1561" spans="2:13" s="126" customFormat="1">
      <c r="B1561" s="144"/>
      <c r="M1561" s="151"/>
    </row>
    <row r="1562" spans="2:13" s="126" customFormat="1">
      <c r="B1562" s="144"/>
      <c r="M1562" s="151"/>
    </row>
    <row r="1563" spans="2:13" s="126" customFormat="1">
      <c r="B1563" s="144"/>
      <c r="M1563" s="151"/>
    </row>
    <row r="1564" spans="2:13" s="126" customFormat="1">
      <c r="B1564" s="144"/>
      <c r="M1564" s="151"/>
    </row>
    <row r="1565" spans="2:13" s="126" customFormat="1">
      <c r="B1565" s="144"/>
      <c r="M1565" s="151"/>
    </row>
    <row r="1566" spans="2:13" s="126" customFormat="1">
      <c r="B1566" s="144"/>
      <c r="M1566" s="151"/>
    </row>
    <row r="1567" spans="2:13" s="126" customFormat="1">
      <c r="B1567" s="144"/>
      <c r="M1567" s="151"/>
    </row>
    <row r="1568" spans="2:13" s="126" customFormat="1">
      <c r="B1568" s="144"/>
      <c r="M1568" s="151"/>
    </row>
    <row r="1569" spans="2:13" s="126" customFormat="1">
      <c r="B1569" s="144"/>
      <c r="M1569" s="151"/>
    </row>
    <row r="1570" spans="2:13" s="126" customFormat="1">
      <c r="B1570" s="144"/>
      <c r="M1570" s="151"/>
    </row>
    <row r="1571" spans="2:13" s="126" customFormat="1">
      <c r="B1571" s="144"/>
      <c r="M1571" s="151"/>
    </row>
    <row r="1572" spans="2:13" s="126" customFormat="1">
      <c r="B1572" s="144"/>
      <c r="M1572" s="151"/>
    </row>
    <row r="1573" spans="2:13" s="126" customFormat="1">
      <c r="B1573" s="144"/>
      <c r="M1573" s="151"/>
    </row>
    <row r="1574" spans="2:13" s="126" customFormat="1">
      <c r="B1574" s="144"/>
      <c r="M1574" s="151"/>
    </row>
    <row r="1575" spans="2:13" s="126" customFormat="1">
      <c r="B1575" s="144"/>
      <c r="M1575" s="151"/>
    </row>
    <row r="1576" spans="2:13" s="126" customFormat="1">
      <c r="B1576" s="144"/>
      <c r="M1576" s="151"/>
    </row>
    <row r="1577" spans="2:13" s="126" customFormat="1">
      <c r="B1577" s="144"/>
      <c r="M1577" s="151"/>
    </row>
    <row r="1578" spans="2:13" s="126" customFormat="1">
      <c r="B1578" s="144"/>
      <c r="M1578" s="151"/>
    </row>
    <row r="1579" spans="2:13" s="126" customFormat="1">
      <c r="B1579" s="144"/>
      <c r="M1579" s="151"/>
    </row>
    <row r="1580" spans="2:13" s="126" customFormat="1">
      <c r="B1580" s="144"/>
      <c r="M1580" s="151"/>
    </row>
    <row r="1581" spans="2:13" s="126" customFormat="1">
      <c r="B1581" s="144"/>
      <c r="M1581" s="151"/>
    </row>
    <row r="1582" spans="2:13" s="126" customFormat="1">
      <c r="B1582" s="144"/>
      <c r="M1582" s="151"/>
    </row>
    <row r="1583" spans="2:13" s="126" customFormat="1">
      <c r="B1583" s="144"/>
      <c r="M1583" s="151"/>
    </row>
    <row r="1584" spans="2:13" s="126" customFormat="1">
      <c r="B1584" s="144"/>
      <c r="M1584" s="151"/>
    </row>
    <row r="1585" spans="2:13" s="126" customFormat="1">
      <c r="B1585" s="144"/>
      <c r="M1585" s="151"/>
    </row>
    <row r="1586" spans="2:13" s="126" customFormat="1">
      <c r="B1586" s="144"/>
      <c r="M1586" s="151"/>
    </row>
    <row r="1587" spans="2:13" s="126" customFormat="1">
      <c r="B1587" s="144"/>
      <c r="M1587" s="151"/>
    </row>
    <row r="1588" spans="2:13" s="126" customFormat="1">
      <c r="B1588" s="144"/>
      <c r="M1588" s="151"/>
    </row>
    <row r="1589" spans="2:13" s="126" customFormat="1">
      <c r="B1589" s="144"/>
      <c r="M1589" s="151"/>
    </row>
    <row r="1590" spans="2:13" s="126" customFormat="1">
      <c r="B1590" s="144"/>
      <c r="M1590" s="151"/>
    </row>
    <row r="1591" spans="2:13" s="126" customFormat="1">
      <c r="B1591" s="144"/>
      <c r="M1591" s="151"/>
    </row>
    <row r="1592" spans="2:13" s="126" customFormat="1">
      <c r="B1592" s="144"/>
      <c r="M1592" s="151"/>
    </row>
    <row r="1593" spans="2:13" s="126" customFormat="1">
      <c r="B1593" s="144"/>
      <c r="M1593" s="151"/>
    </row>
    <row r="1594" spans="2:13" s="126" customFormat="1">
      <c r="B1594" s="144"/>
      <c r="M1594" s="151"/>
    </row>
    <row r="1595" spans="2:13" s="126" customFormat="1">
      <c r="B1595" s="144"/>
      <c r="M1595" s="151"/>
    </row>
    <row r="1596" spans="2:13" s="126" customFormat="1">
      <c r="B1596" s="144"/>
      <c r="M1596" s="151"/>
    </row>
    <row r="1597" spans="2:13" s="126" customFormat="1">
      <c r="B1597" s="144"/>
      <c r="M1597" s="151"/>
    </row>
    <row r="1598" spans="2:13" s="126" customFormat="1">
      <c r="B1598" s="144"/>
      <c r="M1598" s="151"/>
    </row>
    <row r="1599" spans="2:13" s="126" customFormat="1">
      <c r="B1599" s="144"/>
      <c r="M1599" s="151"/>
    </row>
    <row r="1600" spans="2:13" s="126" customFormat="1">
      <c r="B1600" s="144"/>
      <c r="M1600" s="151"/>
    </row>
    <row r="1601" spans="2:13" s="126" customFormat="1">
      <c r="B1601" s="144"/>
      <c r="M1601" s="151"/>
    </row>
    <row r="1602" spans="2:13" s="126" customFormat="1">
      <c r="B1602" s="144"/>
      <c r="M1602" s="151"/>
    </row>
    <row r="1603" spans="2:13" s="126" customFormat="1">
      <c r="B1603" s="144"/>
      <c r="M1603" s="151"/>
    </row>
    <row r="1604" spans="2:13" s="126" customFormat="1">
      <c r="B1604" s="144"/>
      <c r="M1604" s="151"/>
    </row>
    <row r="1605" spans="2:13" s="126" customFormat="1">
      <c r="B1605" s="144"/>
      <c r="M1605" s="151"/>
    </row>
    <row r="1606" spans="2:13" s="126" customFormat="1">
      <c r="B1606" s="144"/>
      <c r="M1606" s="151"/>
    </row>
    <row r="1607" spans="2:13" s="126" customFormat="1">
      <c r="B1607" s="144"/>
      <c r="M1607" s="151"/>
    </row>
    <row r="1608" spans="2:13" s="126" customFormat="1">
      <c r="B1608" s="144"/>
      <c r="M1608" s="151"/>
    </row>
    <row r="1609" spans="2:13" s="126" customFormat="1">
      <c r="B1609" s="144"/>
      <c r="M1609" s="151"/>
    </row>
    <row r="1610" spans="2:13" s="126" customFormat="1">
      <c r="B1610" s="144"/>
      <c r="M1610" s="151"/>
    </row>
    <row r="1611" spans="2:13" s="126" customFormat="1">
      <c r="B1611" s="144"/>
      <c r="M1611" s="151"/>
    </row>
    <row r="1612" spans="2:13" s="126" customFormat="1">
      <c r="B1612" s="144"/>
      <c r="M1612" s="151"/>
    </row>
    <row r="1613" spans="2:13" s="126" customFormat="1">
      <c r="B1613" s="144"/>
      <c r="M1613" s="151"/>
    </row>
    <row r="1614" spans="2:13" s="126" customFormat="1">
      <c r="B1614" s="144"/>
      <c r="M1614" s="151"/>
    </row>
    <row r="1615" spans="2:13" s="126" customFormat="1">
      <c r="B1615" s="144"/>
      <c r="M1615" s="151"/>
    </row>
    <row r="1616" spans="2:13" s="126" customFormat="1">
      <c r="B1616" s="144"/>
      <c r="M1616" s="151"/>
    </row>
    <row r="1617" spans="2:13" s="126" customFormat="1">
      <c r="B1617" s="144"/>
      <c r="M1617" s="151"/>
    </row>
    <row r="1618" spans="2:13" s="126" customFormat="1">
      <c r="B1618" s="144"/>
      <c r="M1618" s="151"/>
    </row>
    <row r="1619" spans="2:13" s="126" customFormat="1">
      <c r="B1619" s="144"/>
      <c r="M1619" s="151"/>
    </row>
    <row r="1620" spans="2:13" s="126" customFormat="1">
      <c r="B1620" s="144"/>
      <c r="M1620" s="151"/>
    </row>
    <row r="1621" spans="2:13" s="126" customFormat="1">
      <c r="B1621" s="144"/>
      <c r="M1621" s="151"/>
    </row>
    <row r="1622" spans="2:13" s="126" customFormat="1">
      <c r="B1622" s="144"/>
      <c r="M1622" s="151"/>
    </row>
    <row r="1623" spans="2:13" s="126" customFormat="1">
      <c r="B1623" s="144"/>
      <c r="M1623" s="151"/>
    </row>
    <row r="1624" spans="2:13" s="126" customFormat="1">
      <c r="B1624" s="144"/>
      <c r="M1624" s="151"/>
    </row>
    <row r="1625" spans="2:13" s="126" customFormat="1">
      <c r="B1625" s="144"/>
      <c r="M1625" s="151"/>
    </row>
    <row r="1626" spans="2:13" s="126" customFormat="1">
      <c r="B1626" s="144"/>
      <c r="M1626" s="151"/>
    </row>
    <row r="1627" spans="2:13" s="126" customFormat="1">
      <c r="B1627" s="144"/>
      <c r="M1627" s="151"/>
    </row>
    <row r="1628" spans="2:13" s="126" customFormat="1">
      <c r="B1628" s="144"/>
      <c r="M1628" s="151"/>
    </row>
    <row r="1629" spans="2:13" s="126" customFormat="1">
      <c r="B1629" s="144"/>
      <c r="M1629" s="151"/>
    </row>
    <row r="1630" spans="2:13" s="126" customFormat="1">
      <c r="B1630" s="144"/>
      <c r="M1630" s="151"/>
    </row>
    <row r="1631" spans="2:13" s="126" customFormat="1">
      <c r="B1631" s="144"/>
      <c r="M1631" s="151"/>
    </row>
    <row r="1632" spans="2:13" s="126" customFormat="1">
      <c r="B1632" s="144"/>
      <c r="M1632" s="151"/>
    </row>
    <row r="1633" spans="2:13" s="126" customFormat="1">
      <c r="B1633" s="144"/>
      <c r="M1633" s="151"/>
    </row>
    <row r="1634" spans="2:13" s="126" customFormat="1">
      <c r="B1634" s="144"/>
      <c r="M1634" s="151"/>
    </row>
    <row r="1635" spans="2:13" s="126" customFormat="1">
      <c r="B1635" s="144"/>
      <c r="M1635" s="151"/>
    </row>
    <row r="1636" spans="2:13" s="126" customFormat="1">
      <c r="B1636" s="144"/>
      <c r="M1636" s="151"/>
    </row>
    <row r="1637" spans="2:13" s="126" customFormat="1">
      <c r="B1637" s="144"/>
      <c r="M1637" s="151"/>
    </row>
    <row r="1638" spans="2:13" s="126" customFormat="1">
      <c r="B1638" s="144"/>
      <c r="M1638" s="151"/>
    </row>
    <row r="1639" spans="2:13" s="126" customFormat="1">
      <c r="B1639" s="144"/>
      <c r="M1639" s="151"/>
    </row>
    <row r="1640" spans="2:13" s="126" customFormat="1">
      <c r="B1640" s="144"/>
      <c r="M1640" s="151"/>
    </row>
    <row r="1641" spans="2:13" s="126" customFormat="1">
      <c r="B1641" s="144"/>
      <c r="M1641" s="151"/>
    </row>
    <row r="1642" spans="2:13" s="126" customFormat="1">
      <c r="B1642" s="144"/>
      <c r="M1642" s="151"/>
    </row>
    <row r="1643" spans="2:13" s="126" customFormat="1">
      <c r="B1643" s="144"/>
      <c r="M1643" s="151"/>
    </row>
    <row r="1644" spans="2:13" s="126" customFormat="1">
      <c r="B1644" s="144"/>
      <c r="M1644" s="151"/>
    </row>
    <row r="1645" spans="2:13" s="126" customFormat="1">
      <c r="B1645" s="144"/>
      <c r="M1645" s="151"/>
    </row>
    <row r="1646" spans="2:13" s="126" customFormat="1">
      <c r="B1646" s="144"/>
      <c r="M1646" s="151"/>
    </row>
    <row r="1647" spans="2:13" s="126" customFormat="1">
      <c r="B1647" s="144"/>
      <c r="M1647" s="151"/>
    </row>
    <row r="1648" spans="2:13" s="126" customFormat="1">
      <c r="B1648" s="144"/>
      <c r="M1648" s="151"/>
    </row>
    <row r="1649" spans="2:13" s="126" customFormat="1">
      <c r="B1649" s="144"/>
      <c r="M1649" s="151"/>
    </row>
    <row r="1650" spans="2:13" s="126" customFormat="1">
      <c r="B1650" s="144"/>
      <c r="M1650" s="151"/>
    </row>
    <row r="1651" spans="2:13" s="126" customFormat="1">
      <c r="B1651" s="144"/>
      <c r="M1651" s="151"/>
    </row>
    <row r="1652" spans="2:13" s="126" customFormat="1">
      <c r="B1652" s="144"/>
      <c r="M1652" s="151"/>
    </row>
    <row r="1653" spans="2:13" s="126" customFormat="1">
      <c r="B1653" s="144"/>
      <c r="M1653" s="151"/>
    </row>
    <row r="1654" spans="2:13" s="126" customFormat="1">
      <c r="B1654" s="144"/>
      <c r="M1654" s="151"/>
    </row>
    <row r="1655" spans="2:13" s="126" customFormat="1">
      <c r="B1655" s="144"/>
      <c r="M1655" s="151"/>
    </row>
    <row r="1656" spans="2:13" s="126" customFormat="1">
      <c r="B1656" s="144"/>
      <c r="M1656" s="151"/>
    </row>
    <row r="1657" spans="2:13" s="126" customFormat="1">
      <c r="B1657" s="144"/>
      <c r="M1657" s="151"/>
    </row>
    <row r="1658" spans="2:13" s="126" customFormat="1">
      <c r="B1658" s="144"/>
      <c r="M1658" s="151"/>
    </row>
    <row r="1659" spans="2:13" s="126" customFormat="1">
      <c r="B1659" s="144"/>
      <c r="M1659" s="151"/>
    </row>
    <row r="1660" spans="2:13" s="126" customFormat="1">
      <c r="B1660" s="144"/>
      <c r="M1660" s="151"/>
    </row>
    <row r="1661" spans="2:13" s="126" customFormat="1">
      <c r="B1661" s="144"/>
      <c r="M1661" s="151"/>
    </row>
    <row r="1662" spans="2:13" s="126" customFormat="1">
      <c r="B1662" s="144"/>
      <c r="M1662" s="151"/>
    </row>
    <row r="1663" spans="2:13" s="126" customFormat="1">
      <c r="B1663" s="144"/>
      <c r="M1663" s="151"/>
    </row>
    <row r="1664" spans="2:13" s="126" customFormat="1">
      <c r="B1664" s="144"/>
      <c r="M1664" s="151"/>
    </row>
    <row r="1665" spans="2:13" s="126" customFormat="1">
      <c r="B1665" s="144"/>
      <c r="M1665" s="151"/>
    </row>
    <row r="1666" spans="2:13" s="126" customFormat="1">
      <c r="B1666" s="144"/>
      <c r="M1666" s="151"/>
    </row>
    <row r="1667" spans="2:13" s="126" customFormat="1">
      <c r="B1667" s="144"/>
      <c r="M1667" s="151"/>
    </row>
    <row r="1668" spans="2:13" s="126" customFormat="1">
      <c r="B1668" s="144"/>
      <c r="M1668" s="151"/>
    </row>
    <row r="1669" spans="2:13" s="126" customFormat="1">
      <c r="B1669" s="144"/>
      <c r="M1669" s="151"/>
    </row>
    <row r="1670" spans="2:13" s="126" customFormat="1">
      <c r="B1670" s="144"/>
      <c r="M1670" s="151"/>
    </row>
    <row r="1671" spans="2:13" s="126" customFormat="1">
      <c r="B1671" s="144"/>
      <c r="M1671" s="151"/>
    </row>
    <row r="1672" spans="2:13" s="126" customFormat="1">
      <c r="B1672" s="144"/>
      <c r="M1672" s="151"/>
    </row>
    <row r="1673" spans="2:13" s="126" customFormat="1">
      <c r="B1673" s="144"/>
      <c r="M1673" s="151"/>
    </row>
    <row r="1674" spans="2:13" s="126" customFormat="1">
      <c r="B1674" s="144"/>
      <c r="M1674" s="151"/>
    </row>
    <row r="1675" spans="2:13" s="126" customFormat="1">
      <c r="B1675" s="144"/>
      <c r="M1675" s="151"/>
    </row>
    <row r="1676" spans="2:13" s="126" customFormat="1">
      <c r="B1676" s="144"/>
      <c r="M1676" s="151"/>
    </row>
    <row r="1677" spans="2:13" s="126" customFormat="1">
      <c r="B1677" s="144"/>
      <c r="M1677" s="151"/>
    </row>
    <row r="1678" spans="2:13" s="126" customFormat="1">
      <c r="B1678" s="144"/>
      <c r="M1678" s="151"/>
    </row>
    <row r="1679" spans="2:13" s="126" customFormat="1">
      <c r="B1679" s="144"/>
      <c r="M1679" s="151"/>
    </row>
    <row r="1680" spans="2:13" s="126" customFormat="1">
      <c r="B1680" s="144"/>
      <c r="M1680" s="151"/>
    </row>
    <row r="1681" spans="2:13" s="126" customFormat="1">
      <c r="B1681" s="144"/>
      <c r="M1681" s="151"/>
    </row>
    <row r="1682" spans="2:13" s="126" customFormat="1">
      <c r="B1682" s="144"/>
      <c r="M1682" s="151"/>
    </row>
    <row r="1683" spans="2:13" s="126" customFormat="1">
      <c r="B1683" s="144"/>
      <c r="M1683" s="151"/>
    </row>
    <row r="1684" spans="2:13" s="126" customFormat="1">
      <c r="B1684" s="144"/>
      <c r="M1684" s="151"/>
    </row>
    <row r="1685" spans="2:13" s="126" customFormat="1">
      <c r="B1685" s="144"/>
      <c r="M1685" s="151"/>
    </row>
    <row r="1686" spans="2:13" s="126" customFormat="1">
      <c r="B1686" s="144"/>
      <c r="M1686" s="151"/>
    </row>
    <row r="1687" spans="2:13" s="126" customFormat="1">
      <c r="B1687" s="144"/>
      <c r="M1687" s="151"/>
    </row>
    <row r="1688" spans="2:13" s="126" customFormat="1">
      <c r="B1688" s="144"/>
      <c r="M1688" s="151"/>
    </row>
    <row r="1689" spans="2:13" s="126" customFormat="1">
      <c r="B1689" s="144"/>
      <c r="M1689" s="151"/>
    </row>
    <row r="1690" spans="2:13" s="126" customFormat="1">
      <c r="B1690" s="144"/>
      <c r="M1690" s="151"/>
    </row>
    <row r="1691" spans="2:13" s="126" customFormat="1">
      <c r="B1691" s="144"/>
      <c r="M1691" s="151"/>
    </row>
    <row r="1692" spans="2:13" s="126" customFormat="1">
      <c r="B1692" s="144"/>
      <c r="M1692" s="151"/>
    </row>
    <row r="1693" spans="2:13" s="126" customFormat="1">
      <c r="B1693" s="144"/>
      <c r="M1693" s="151"/>
    </row>
    <row r="1694" spans="2:13" s="126" customFormat="1">
      <c r="B1694" s="144"/>
      <c r="M1694" s="151"/>
    </row>
    <row r="1695" spans="2:13" s="126" customFormat="1">
      <c r="B1695" s="144"/>
      <c r="M1695" s="151"/>
    </row>
    <row r="1696" spans="2:13" s="126" customFormat="1">
      <c r="B1696" s="144"/>
      <c r="M1696" s="151"/>
    </row>
    <row r="1697" spans="2:13" s="126" customFormat="1">
      <c r="B1697" s="144"/>
      <c r="M1697" s="151"/>
    </row>
    <row r="1698" spans="2:13" s="126" customFormat="1">
      <c r="B1698" s="144"/>
      <c r="M1698" s="151"/>
    </row>
    <row r="1699" spans="2:13" s="126" customFormat="1">
      <c r="B1699" s="144"/>
      <c r="M1699" s="151"/>
    </row>
    <row r="1700" spans="2:13" s="126" customFormat="1">
      <c r="B1700" s="144"/>
      <c r="M1700" s="151"/>
    </row>
    <row r="1701" spans="2:13" s="126" customFormat="1">
      <c r="B1701" s="144"/>
      <c r="M1701" s="151"/>
    </row>
    <row r="1702" spans="2:13" s="126" customFormat="1">
      <c r="B1702" s="144"/>
      <c r="M1702" s="151"/>
    </row>
    <row r="1703" spans="2:13" s="126" customFormat="1">
      <c r="B1703" s="144"/>
      <c r="M1703" s="151"/>
    </row>
    <row r="1704" spans="2:13" s="126" customFormat="1">
      <c r="B1704" s="144"/>
      <c r="M1704" s="151"/>
    </row>
    <row r="1705" spans="2:13" s="126" customFormat="1">
      <c r="B1705" s="144"/>
      <c r="M1705" s="151"/>
    </row>
    <row r="1706" spans="2:13" s="126" customFormat="1">
      <c r="B1706" s="144"/>
      <c r="M1706" s="151"/>
    </row>
    <row r="1707" spans="2:13" s="126" customFormat="1">
      <c r="B1707" s="144"/>
      <c r="M1707" s="151"/>
    </row>
    <row r="1708" spans="2:13" s="126" customFormat="1">
      <c r="B1708" s="144"/>
      <c r="M1708" s="151"/>
    </row>
    <row r="1709" spans="2:13" s="126" customFormat="1">
      <c r="B1709" s="144"/>
      <c r="M1709" s="151"/>
    </row>
    <row r="1710" spans="2:13" s="126" customFormat="1">
      <c r="B1710" s="144"/>
      <c r="M1710" s="151"/>
    </row>
    <row r="1711" spans="2:13" s="126" customFormat="1">
      <c r="B1711" s="144"/>
      <c r="M1711" s="151"/>
    </row>
    <row r="1712" spans="2:13" s="126" customFormat="1">
      <c r="B1712" s="144"/>
      <c r="M1712" s="151"/>
    </row>
    <row r="1713" spans="2:13" s="126" customFormat="1">
      <c r="B1713" s="144"/>
      <c r="M1713" s="151"/>
    </row>
    <row r="1714" spans="2:13" s="126" customFormat="1">
      <c r="B1714" s="144"/>
      <c r="M1714" s="151"/>
    </row>
    <row r="1715" spans="2:13" s="126" customFormat="1">
      <c r="B1715" s="144"/>
      <c r="M1715" s="151"/>
    </row>
    <row r="1716" spans="2:13" s="126" customFormat="1">
      <c r="B1716" s="144"/>
      <c r="M1716" s="151"/>
    </row>
    <row r="1717" spans="2:13" s="126" customFormat="1">
      <c r="B1717" s="144"/>
      <c r="M1717" s="151"/>
    </row>
    <row r="1718" spans="2:13" s="126" customFormat="1">
      <c r="B1718" s="144"/>
      <c r="M1718" s="151"/>
    </row>
    <row r="1719" spans="2:13" s="126" customFormat="1">
      <c r="B1719" s="144"/>
      <c r="M1719" s="151"/>
    </row>
    <row r="1720" spans="2:13" s="126" customFormat="1">
      <c r="B1720" s="144"/>
      <c r="M1720" s="151"/>
    </row>
    <row r="1721" spans="2:13" s="126" customFormat="1">
      <c r="B1721" s="144"/>
      <c r="M1721" s="151"/>
    </row>
    <row r="1722" spans="2:13" s="126" customFormat="1">
      <c r="B1722" s="144"/>
      <c r="M1722" s="151"/>
    </row>
    <row r="1723" spans="2:13" s="126" customFormat="1">
      <c r="B1723" s="144"/>
      <c r="M1723" s="151"/>
    </row>
    <row r="1724" spans="2:13" s="126" customFormat="1">
      <c r="B1724" s="144"/>
      <c r="M1724" s="151"/>
    </row>
    <row r="1725" spans="2:13" s="126" customFormat="1">
      <c r="B1725" s="144"/>
      <c r="M1725" s="151"/>
    </row>
    <row r="1726" spans="2:13" s="126" customFormat="1">
      <c r="B1726" s="144"/>
      <c r="M1726" s="151"/>
    </row>
    <row r="1727" spans="2:13" s="126" customFormat="1">
      <c r="B1727" s="144"/>
      <c r="M1727" s="151"/>
    </row>
    <row r="1728" spans="2:13" s="126" customFormat="1">
      <c r="B1728" s="144"/>
      <c r="M1728" s="151"/>
    </row>
    <row r="1729" spans="2:13" s="126" customFormat="1">
      <c r="B1729" s="144"/>
      <c r="M1729" s="151"/>
    </row>
    <row r="1730" spans="2:13" s="126" customFormat="1">
      <c r="B1730" s="144"/>
      <c r="M1730" s="151"/>
    </row>
    <row r="1731" spans="2:13" s="126" customFormat="1">
      <c r="B1731" s="144"/>
      <c r="M1731" s="151"/>
    </row>
    <row r="1732" spans="2:13" s="126" customFormat="1">
      <c r="B1732" s="144"/>
      <c r="M1732" s="151"/>
    </row>
    <row r="1733" spans="2:13" s="126" customFormat="1">
      <c r="B1733" s="144"/>
      <c r="M1733" s="151"/>
    </row>
    <row r="1734" spans="2:13" s="126" customFormat="1">
      <c r="B1734" s="144"/>
      <c r="M1734" s="151"/>
    </row>
    <row r="1735" spans="2:13" s="126" customFormat="1">
      <c r="B1735" s="144"/>
      <c r="M1735" s="151"/>
    </row>
    <row r="1736" spans="2:13" s="126" customFormat="1">
      <c r="B1736" s="144"/>
      <c r="M1736" s="151"/>
    </row>
    <row r="1737" spans="2:13" s="126" customFormat="1">
      <c r="B1737" s="144"/>
      <c r="M1737" s="151"/>
    </row>
    <row r="1738" spans="2:13" s="126" customFormat="1">
      <c r="B1738" s="144"/>
      <c r="M1738" s="151"/>
    </row>
    <row r="1739" spans="2:13" s="126" customFormat="1">
      <c r="B1739" s="144"/>
      <c r="M1739" s="151"/>
    </row>
    <row r="1740" spans="2:13" s="126" customFormat="1">
      <c r="B1740" s="144"/>
      <c r="M1740" s="151"/>
    </row>
    <row r="1741" spans="2:13" s="126" customFormat="1">
      <c r="B1741" s="144"/>
      <c r="M1741" s="151"/>
    </row>
    <row r="1742" spans="2:13" s="126" customFormat="1">
      <c r="B1742" s="144"/>
      <c r="M1742" s="151"/>
    </row>
    <row r="1743" spans="2:13" s="126" customFormat="1">
      <c r="B1743" s="144"/>
      <c r="M1743" s="151"/>
    </row>
    <row r="1744" spans="2:13" s="126" customFormat="1">
      <c r="B1744" s="144"/>
      <c r="M1744" s="151"/>
    </row>
    <row r="1745" spans="2:13" s="126" customFormat="1">
      <c r="B1745" s="144"/>
      <c r="M1745" s="151"/>
    </row>
    <row r="1746" spans="2:13" s="126" customFormat="1">
      <c r="B1746" s="144"/>
      <c r="M1746" s="151"/>
    </row>
    <row r="1747" spans="2:13" s="126" customFormat="1">
      <c r="B1747" s="144"/>
      <c r="M1747" s="151"/>
    </row>
    <row r="1748" spans="2:13" s="126" customFormat="1">
      <c r="B1748" s="144"/>
      <c r="M1748" s="151"/>
    </row>
    <row r="1749" spans="2:13" s="126" customFormat="1">
      <c r="B1749" s="144"/>
      <c r="M1749" s="151"/>
    </row>
    <row r="1750" spans="2:13" s="126" customFormat="1">
      <c r="B1750" s="144"/>
      <c r="M1750" s="151"/>
    </row>
    <row r="1751" spans="2:13" s="126" customFormat="1">
      <c r="B1751" s="144"/>
      <c r="M1751" s="151"/>
    </row>
    <row r="1752" spans="2:13" s="126" customFormat="1">
      <c r="B1752" s="144"/>
      <c r="M1752" s="151"/>
    </row>
    <row r="1753" spans="2:13" s="126" customFormat="1">
      <c r="B1753" s="144"/>
      <c r="M1753" s="151"/>
    </row>
    <row r="1754" spans="2:13" s="126" customFormat="1">
      <c r="B1754" s="144"/>
      <c r="M1754" s="151"/>
    </row>
    <row r="1755" spans="2:13" s="126" customFormat="1">
      <c r="B1755" s="144"/>
      <c r="M1755" s="151"/>
    </row>
    <row r="1756" spans="2:13" s="126" customFormat="1">
      <c r="B1756" s="144"/>
      <c r="M1756" s="151"/>
    </row>
    <row r="1757" spans="2:13" s="126" customFormat="1">
      <c r="B1757" s="144"/>
      <c r="M1757" s="151"/>
    </row>
    <row r="1758" spans="2:13" s="126" customFormat="1">
      <c r="B1758" s="144"/>
      <c r="M1758" s="151"/>
    </row>
    <row r="1759" spans="2:13" s="126" customFormat="1">
      <c r="B1759" s="144"/>
      <c r="M1759" s="151"/>
    </row>
    <row r="1760" spans="2:13" s="126" customFormat="1">
      <c r="B1760" s="144"/>
      <c r="M1760" s="151"/>
    </row>
    <row r="1761" spans="2:13" s="126" customFormat="1">
      <c r="B1761" s="144"/>
      <c r="M1761" s="151"/>
    </row>
    <row r="1762" spans="2:13" s="126" customFormat="1">
      <c r="B1762" s="144"/>
      <c r="M1762" s="151"/>
    </row>
    <row r="1763" spans="2:13" s="126" customFormat="1">
      <c r="B1763" s="144"/>
      <c r="M1763" s="151"/>
    </row>
    <row r="1764" spans="2:13" s="126" customFormat="1">
      <c r="B1764" s="144"/>
      <c r="M1764" s="151"/>
    </row>
    <row r="1765" spans="2:13" s="126" customFormat="1">
      <c r="B1765" s="144"/>
      <c r="M1765" s="151"/>
    </row>
    <row r="1766" spans="2:13" s="126" customFormat="1">
      <c r="B1766" s="144"/>
      <c r="M1766" s="151"/>
    </row>
    <row r="1767" spans="2:13" s="126" customFormat="1">
      <c r="B1767" s="144"/>
      <c r="M1767" s="151"/>
    </row>
    <row r="1768" spans="2:13" s="126" customFormat="1">
      <c r="B1768" s="144"/>
      <c r="M1768" s="151"/>
    </row>
    <row r="1769" spans="2:13" s="126" customFormat="1">
      <c r="B1769" s="144"/>
      <c r="M1769" s="151"/>
    </row>
    <row r="1770" spans="2:13" s="126" customFormat="1">
      <c r="B1770" s="144"/>
      <c r="M1770" s="151"/>
    </row>
    <row r="1771" spans="2:13" s="126" customFormat="1">
      <c r="B1771" s="144"/>
      <c r="M1771" s="151"/>
    </row>
    <row r="1772" spans="2:13" s="126" customFormat="1">
      <c r="B1772" s="144"/>
      <c r="M1772" s="151"/>
    </row>
    <row r="1773" spans="2:13" s="126" customFormat="1">
      <c r="B1773" s="144"/>
      <c r="M1773" s="151"/>
    </row>
    <row r="1774" spans="2:13" s="126" customFormat="1">
      <c r="B1774" s="144"/>
      <c r="M1774" s="151"/>
    </row>
    <row r="1775" spans="2:13" s="126" customFormat="1">
      <c r="B1775" s="144"/>
      <c r="M1775" s="151"/>
    </row>
    <row r="1776" spans="2:13" s="126" customFormat="1">
      <c r="B1776" s="144"/>
      <c r="M1776" s="151"/>
    </row>
    <row r="1777" spans="2:13" s="126" customFormat="1">
      <c r="B1777" s="144"/>
      <c r="M1777" s="151"/>
    </row>
    <row r="1778" spans="2:13" s="126" customFormat="1">
      <c r="B1778" s="144"/>
      <c r="M1778" s="151"/>
    </row>
    <row r="1779" spans="2:13" s="126" customFormat="1">
      <c r="B1779" s="144"/>
      <c r="M1779" s="151"/>
    </row>
    <row r="1780" spans="2:13" s="126" customFormat="1">
      <c r="B1780" s="144"/>
      <c r="M1780" s="151"/>
    </row>
    <row r="1781" spans="2:13" s="126" customFormat="1">
      <c r="B1781" s="144"/>
      <c r="M1781" s="151"/>
    </row>
    <row r="1782" spans="2:13" s="126" customFormat="1">
      <c r="B1782" s="144"/>
      <c r="M1782" s="151"/>
    </row>
    <row r="1783" spans="2:13" s="126" customFormat="1">
      <c r="B1783" s="144"/>
      <c r="M1783" s="151"/>
    </row>
    <row r="1784" spans="2:13" s="126" customFormat="1">
      <c r="B1784" s="144"/>
      <c r="M1784" s="151"/>
    </row>
    <row r="1785" spans="2:13" s="126" customFormat="1">
      <c r="B1785" s="144"/>
      <c r="M1785" s="151"/>
    </row>
    <row r="1786" spans="2:13" s="126" customFormat="1">
      <c r="B1786" s="144"/>
      <c r="M1786" s="151"/>
    </row>
    <row r="1787" spans="2:13" s="126" customFormat="1">
      <c r="B1787" s="144"/>
      <c r="M1787" s="151"/>
    </row>
    <row r="1788" spans="2:13" s="126" customFormat="1">
      <c r="B1788" s="144"/>
      <c r="M1788" s="151"/>
    </row>
    <row r="1789" spans="2:13" s="126" customFormat="1">
      <c r="B1789" s="144"/>
      <c r="M1789" s="151"/>
    </row>
    <row r="1790" spans="2:13" s="126" customFormat="1">
      <c r="B1790" s="144"/>
      <c r="M1790" s="151"/>
    </row>
    <row r="1791" spans="2:13" s="126" customFormat="1">
      <c r="B1791" s="144"/>
      <c r="M1791" s="151"/>
    </row>
    <row r="1792" spans="2:13" s="126" customFormat="1">
      <c r="B1792" s="144"/>
      <c r="M1792" s="151"/>
    </row>
    <row r="1793" spans="2:13" s="126" customFormat="1">
      <c r="B1793" s="144"/>
      <c r="M1793" s="151"/>
    </row>
    <row r="1794" spans="2:13" s="126" customFormat="1">
      <c r="B1794" s="144"/>
      <c r="M1794" s="151"/>
    </row>
    <row r="1795" spans="2:13" s="126" customFormat="1">
      <c r="B1795" s="144"/>
      <c r="M1795" s="151"/>
    </row>
    <row r="1796" spans="2:13" s="126" customFormat="1">
      <c r="B1796" s="144"/>
      <c r="M1796" s="151"/>
    </row>
    <row r="1797" spans="2:13" s="126" customFormat="1">
      <c r="B1797" s="144"/>
      <c r="M1797" s="151"/>
    </row>
    <row r="1798" spans="2:13" s="126" customFormat="1">
      <c r="B1798" s="144"/>
      <c r="M1798" s="151"/>
    </row>
    <row r="1799" spans="2:13" s="126" customFormat="1">
      <c r="B1799" s="144"/>
      <c r="M1799" s="151"/>
    </row>
    <row r="1800" spans="2:13" s="126" customFormat="1">
      <c r="B1800" s="144"/>
      <c r="M1800" s="151"/>
    </row>
    <row r="1801" spans="2:13" s="126" customFormat="1">
      <c r="B1801" s="144"/>
      <c r="M1801" s="151"/>
    </row>
    <row r="1802" spans="2:13" s="126" customFormat="1">
      <c r="B1802" s="144"/>
      <c r="M1802" s="151"/>
    </row>
    <row r="1803" spans="2:13" s="126" customFormat="1">
      <c r="B1803" s="144"/>
      <c r="M1803" s="151"/>
    </row>
    <row r="1804" spans="2:13" s="126" customFormat="1">
      <c r="B1804" s="144"/>
      <c r="M1804" s="151"/>
    </row>
    <row r="1805" spans="2:13" s="126" customFormat="1">
      <c r="B1805" s="144"/>
      <c r="M1805" s="151"/>
    </row>
    <row r="1806" spans="2:13" s="126" customFormat="1">
      <c r="B1806" s="144"/>
      <c r="M1806" s="151"/>
    </row>
    <row r="1807" spans="2:13" s="126" customFormat="1">
      <c r="B1807" s="144"/>
      <c r="M1807" s="151"/>
    </row>
    <row r="1808" spans="2:13" s="126" customFormat="1">
      <c r="B1808" s="144"/>
      <c r="M1808" s="151"/>
    </row>
    <row r="1809" spans="2:13" s="126" customFormat="1">
      <c r="B1809" s="144"/>
      <c r="M1809" s="151"/>
    </row>
    <row r="1810" spans="2:13" s="126" customFormat="1">
      <c r="B1810" s="144"/>
      <c r="M1810" s="151"/>
    </row>
    <row r="1811" spans="2:13" s="126" customFormat="1">
      <c r="B1811" s="144"/>
      <c r="M1811" s="151"/>
    </row>
    <row r="1812" spans="2:13" s="126" customFormat="1">
      <c r="B1812" s="144"/>
      <c r="M1812" s="151"/>
    </row>
    <row r="1813" spans="2:13" s="126" customFormat="1">
      <c r="B1813" s="144"/>
      <c r="M1813" s="151"/>
    </row>
    <row r="1814" spans="2:13" s="126" customFormat="1">
      <c r="B1814" s="144"/>
      <c r="M1814" s="151"/>
    </row>
    <row r="1815" spans="2:13" s="126" customFormat="1">
      <c r="B1815" s="144"/>
      <c r="M1815" s="151"/>
    </row>
    <row r="1816" spans="2:13" s="126" customFormat="1">
      <c r="B1816" s="144"/>
      <c r="M1816" s="151"/>
    </row>
    <row r="1817" spans="2:13" s="126" customFormat="1">
      <c r="B1817" s="144"/>
      <c r="M1817" s="151"/>
    </row>
    <row r="1818" spans="2:13" s="126" customFormat="1">
      <c r="B1818" s="144"/>
      <c r="M1818" s="151"/>
    </row>
    <row r="1819" spans="2:13" s="126" customFormat="1">
      <c r="B1819" s="144"/>
      <c r="M1819" s="151"/>
    </row>
    <row r="1820" spans="2:13" s="126" customFormat="1">
      <c r="B1820" s="144"/>
      <c r="M1820" s="151"/>
    </row>
    <row r="1821" spans="2:13" s="126" customFormat="1">
      <c r="B1821" s="144"/>
      <c r="M1821" s="151"/>
    </row>
    <row r="1822" spans="2:13" s="126" customFormat="1">
      <c r="B1822" s="144"/>
      <c r="M1822" s="151"/>
    </row>
    <row r="1823" spans="2:13" s="126" customFormat="1">
      <c r="B1823" s="144"/>
      <c r="M1823" s="151"/>
    </row>
    <row r="1824" spans="2:13" s="126" customFormat="1">
      <c r="B1824" s="144"/>
      <c r="M1824" s="151"/>
    </row>
    <row r="1825" spans="2:13" s="126" customFormat="1">
      <c r="B1825" s="144"/>
      <c r="M1825" s="151"/>
    </row>
    <row r="1826" spans="2:13" s="126" customFormat="1">
      <c r="B1826" s="144"/>
      <c r="M1826" s="151"/>
    </row>
    <row r="1827" spans="2:13" s="126" customFormat="1">
      <c r="B1827" s="144"/>
      <c r="M1827" s="151"/>
    </row>
    <row r="1828" spans="2:13" s="126" customFormat="1">
      <c r="B1828" s="144"/>
      <c r="M1828" s="151"/>
    </row>
    <row r="1829" spans="2:13" s="126" customFormat="1">
      <c r="B1829" s="144"/>
      <c r="M1829" s="151"/>
    </row>
    <row r="1830" spans="2:13" s="126" customFormat="1">
      <c r="B1830" s="144"/>
      <c r="M1830" s="151"/>
    </row>
    <row r="1831" spans="2:13" s="126" customFormat="1">
      <c r="B1831" s="144"/>
      <c r="M1831" s="151"/>
    </row>
    <row r="1832" spans="2:13" s="126" customFormat="1">
      <c r="B1832" s="144"/>
      <c r="M1832" s="151"/>
    </row>
    <row r="1833" spans="2:13" s="126" customFormat="1">
      <c r="B1833" s="144"/>
      <c r="M1833" s="151"/>
    </row>
    <row r="1834" spans="2:13" s="126" customFormat="1">
      <c r="B1834" s="144"/>
      <c r="M1834" s="151"/>
    </row>
    <row r="1835" spans="2:13" s="126" customFormat="1">
      <c r="B1835" s="144"/>
      <c r="M1835" s="151"/>
    </row>
    <row r="1836" spans="2:13" s="126" customFormat="1">
      <c r="B1836" s="144"/>
      <c r="M1836" s="151"/>
    </row>
    <row r="1837" spans="2:13" s="126" customFormat="1">
      <c r="B1837" s="144"/>
      <c r="M1837" s="151"/>
    </row>
    <row r="1838" spans="2:13" s="126" customFormat="1">
      <c r="B1838" s="144"/>
      <c r="M1838" s="151"/>
    </row>
    <row r="1839" spans="2:13" s="126" customFormat="1">
      <c r="B1839" s="144"/>
      <c r="M1839" s="151"/>
    </row>
    <row r="1840" spans="2:13" s="126" customFormat="1">
      <c r="B1840" s="144"/>
      <c r="M1840" s="151"/>
    </row>
    <row r="1841" spans="2:13" s="126" customFormat="1">
      <c r="B1841" s="144"/>
      <c r="M1841" s="151"/>
    </row>
    <row r="1842" spans="2:13" s="126" customFormat="1">
      <c r="B1842" s="144"/>
      <c r="M1842" s="151"/>
    </row>
    <row r="1843" spans="2:13" s="126" customFormat="1">
      <c r="B1843" s="144"/>
      <c r="M1843" s="151"/>
    </row>
    <row r="1844" spans="2:13" s="126" customFormat="1">
      <c r="B1844" s="144"/>
      <c r="M1844" s="151"/>
    </row>
    <row r="1845" spans="2:13" s="126" customFormat="1">
      <c r="B1845" s="144"/>
      <c r="M1845" s="151"/>
    </row>
    <row r="1846" spans="2:13" s="126" customFormat="1">
      <c r="B1846" s="144"/>
      <c r="M1846" s="151"/>
    </row>
    <row r="1847" spans="2:13" s="126" customFormat="1">
      <c r="B1847" s="144"/>
      <c r="M1847" s="151"/>
    </row>
    <row r="1848" spans="2:13" s="126" customFormat="1">
      <c r="B1848" s="144"/>
      <c r="M1848" s="151"/>
    </row>
    <row r="1849" spans="2:13" s="126" customFormat="1">
      <c r="B1849" s="144"/>
      <c r="M1849" s="151"/>
    </row>
    <row r="1850" spans="2:13" s="126" customFormat="1">
      <c r="B1850" s="144"/>
      <c r="M1850" s="151"/>
    </row>
    <row r="1851" spans="2:13" s="126" customFormat="1">
      <c r="B1851" s="144"/>
      <c r="M1851" s="151"/>
    </row>
    <row r="1852" spans="2:13" s="126" customFormat="1">
      <c r="B1852" s="144"/>
      <c r="M1852" s="151"/>
    </row>
    <row r="1853" spans="2:13" s="126" customFormat="1">
      <c r="B1853" s="144"/>
      <c r="M1853" s="151"/>
    </row>
    <row r="1854" spans="2:13" s="126" customFormat="1">
      <c r="B1854" s="144"/>
      <c r="M1854" s="151"/>
    </row>
    <row r="1855" spans="2:13" s="126" customFormat="1">
      <c r="B1855" s="144"/>
      <c r="M1855" s="151"/>
    </row>
    <row r="1856" spans="2:13" s="126" customFormat="1">
      <c r="B1856" s="144"/>
      <c r="M1856" s="151"/>
    </row>
    <row r="1857" spans="2:13" s="126" customFormat="1">
      <c r="B1857" s="144"/>
      <c r="M1857" s="151"/>
    </row>
    <row r="1858" spans="2:13" s="126" customFormat="1">
      <c r="B1858" s="144"/>
      <c r="M1858" s="151"/>
    </row>
    <row r="1859" spans="2:13" s="126" customFormat="1">
      <c r="B1859" s="144"/>
      <c r="M1859" s="151"/>
    </row>
    <row r="1860" spans="2:13" s="126" customFormat="1">
      <c r="B1860" s="144"/>
      <c r="M1860" s="151"/>
    </row>
    <row r="1861" spans="2:13" s="126" customFormat="1">
      <c r="B1861" s="144"/>
      <c r="M1861" s="151"/>
    </row>
    <row r="1862" spans="2:13" s="126" customFormat="1">
      <c r="B1862" s="144"/>
      <c r="M1862" s="151"/>
    </row>
    <row r="1863" spans="2:13" s="126" customFormat="1">
      <c r="B1863" s="144"/>
      <c r="M1863" s="151"/>
    </row>
    <row r="1864" spans="2:13" s="126" customFormat="1">
      <c r="B1864" s="144"/>
      <c r="M1864" s="151"/>
    </row>
    <row r="1865" spans="2:13" s="126" customFormat="1">
      <c r="B1865" s="144"/>
      <c r="M1865" s="151"/>
    </row>
    <row r="1866" spans="2:13" s="126" customFormat="1">
      <c r="B1866" s="144"/>
      <c r="M1866" s="151"/>
    </row>
    <row r="1867" spans="2:13" s="126" customFormat="1">
      <c r="B1867" s="144"/>
      <c r="M1867" s="151"/>
    </row>
    <row r="1868" spans="2:13" s="126" customFormat="1">
      <c r="B1868" s="144"/>
      <c r="M1868" s="151"/>
    </row>
    <row r="1869" spans="2:13" s="126" customFormat="1">
      <c r="B1869" s="144"/>
      <c r="M1869" s="151"/>
    </row>
    <row r="1870" spans="2:13" s="126" customFormat="1">
      <c r="B1870" s="144"/>
      <c r="M1870" s="151"/>
    </row>
    <row r="1871" spans="2:13" s="126" customFormat="1">
      <c r="B1871" s="144"/>
      <c r="M1871" s="151"/>
    </row>
    <row r="1872" spans="2:13" s="126" customFormat="1">
      <c r="B1872" s="144"/>
      <c r="M1872" s="151"/>
    </row>
    <row r="1873" spans="2:13" s="126" customFormat="1">
      <c r="B1873" s="144"/>
      <c r="M1873" s="151"/>
    </row>
    <row r="1874" spans="2:13" s="126" customFormat="1">
      <c r="B1874" s="144"/>
      <c r="M1874" s="151"/>
    </row>
    <row r="1875" spans="2:13" s="126" customFormat="1">
      <c r="B1875" s="144"/>
      <c r="M1875" s="151"/>
    </row>
    <row r="1876" spans="2:13" s="126" customFormat="1">
      <c r="B1876" s="144"/>
      <c r="M1876" s="151"/>
    </row>
    <row r="1877" spans="2:13" s="126" customFormat="1">
      <c r="B1877" s="144"/>
      <c r="M1877" s="151"/>
    </row>
    <row r="1878" spans="2:13" s="126" customFormat="1">
      <c r="B1878" s="144"/>
      <c r="M1878" s="151"/>
    </row>
    <row r="1879" spans="2:13" s="126" customFormat="1">
      <c r="B1879" s="144"/>
      <c r="M1879" s="151"/>
    </row>
    <row r="1880" spans="2:13" s="126" customFormat="1">
      <c r="B1880" s="144"/>
      <c r="M1880" s="151"/>
    </row>
    <row r="1881" spans="2:13" s="126" customFormat="1">
      <c r="B1881" s="144"/>
      <c r="M1881" s="151"/>
    </row>
    <row r="1882" spans="2:13" s="126" customFormat="1">
      <c r="B1882" s="144"/>
      <c r="M1882" s="151"/>
    </row>
    <row r="1883" spans="2:13" s="126" customFormat="1">
      <c r="B1883" s="144"/>
      <c r="M1883" s="151"/>
    </row>
    <row r="1884" spans="2:13" s="126" customFormat="1">
      <c r="B1884" s="144"/>
      <c r="M1884" s="151"/>
    </row>
    <row r="1885" spans="2:13" s="126" customFormat="1">
      <c r="B1885" s="144"/>
      <c r="M1885" s="151"/>
    </row>
    <row r="1886" spans="2:13" s="126" customFormat="1">
      <c r="B1886" s="144"/>
      <c r="M1886" s="151"/>
    </row>
    <row r="1887" spans="2:13" s="126" customFormat="1">
      <c r="B1887" s="144"/>
      <c r="M1887" s="151"/>
    </row>
    <row r="1888" spans="2:13" s="126" customFormat="1">
      <c r="B1888" s="144"/>
      <c r="M1888" s="151"/>
    </row>
    <row r="1889" spans="2:13" s="126" customFormat="1">
      <c r="B1889" s="144"/>
      <c r="M1889" s="151"/>
    </row>
    <row r="1890" spans="2:13" s="126" customFormat="1">
      <c r="B1890" s="144"/>
      <c r="M1890" s="151"/>
    </row>
    <row r="1891" spans="2:13" s="126" customFormat="1">
      <c r="B1891" s="144"/>
      <c r="M1891" s="151"/>
    </row>
    <row r="1892" spans="2:13" s="126" customFormat="1">
      <c r="B1892" s="144"/>
      <c r="M1892" s="151"/>
    </row>
    <row r="1893" spans="2:13" s="126" customFormat="1">
      <c r="B1893" s="144"/>
      <c r="M1893" s="151"/>
    </row>
    <row r="1894" spans="2:13" s="126" customFormat="1">
      <c r="B1894" s="144"/>
      <c r="M1894" s="151"/>
    </row>
    <row r="1895" spans="2:13" s="126" customFormat="1">
      <c r="B1895" s="144"/>
      <c r="M1895" s="151"/>
    </row>
    <row r="1896" spans="2:13" s="126" customFormat="1">
      <c r="B1896" s="144"/>
      <c r="M1896" s="151"/>
    </row>
    <row r="1897" spans="2:13" s="126" customFormat="1">
      <c r="B1897" s="144"/>
      <c r="M1897" s="151"/>
    </row>
    <row r="1898" spans="2:13" s="126" customFormat="1">
      <c r="B1898" s="144"/>
      <c r="M1898" s="151"/>
    </row>
    <row r="1899" spans="2:13" s="126" customFormat="1">
      <c r="B1899" s="144"/>
      <c r="M1899" s="151"/>
    </row>
    <row r="1900" spans="2:13" s="126" customFormat="1">
      <c r="B1900" s="144"/>
      <c r="M1900" s="151"/>
    </row>
    <row r="1901" spans="2:13" s="126" customFormat="1">
      <c r="B1901" s="144"/>
      <c r="M1901" s="151"/>
    </row>
    <row r="1902" spans="2:13" s="126" customFormat="1">
      <c r="B1902" s="144"/>
      <c r="M1902" s="151"/>
    </row>
    <row r="1903" spans="2:13" s="126" customFormat="1">
      <c r="B1903" s="144"/>
      <c r="M1903" s="151"/>
    </row>
    <row r="1904" spans="2:13" s="126" customFormat="1">
      <c r="B1904" s="144"/>
      <c r="M1904" s="151"/>
    </row>
    <row r="1905" spans="2:13" s="126" customFormat="1">
      <c r="B1905" s="144"/>
      <c r="M1905" s="151"/>
    </row>
    <row r="1906" spans="2:13" s="126" customFormat="1">
      <c r="B1906" s="144"/>
      <c r="M1906" s="151"/>
    </row>
    <row r="1907" spans="2:13" s="126" customFormat="1">
      <c r="B1907" s="144"/>
      <c r="M1907" s="151"/>
    </row>
    <row r="1908" spans="2:13" s="126" customFormat="1">
      <c r="B1908" s="144"/>
      <c r="M1908" s="151"/>
    </row>
    <row r="1909" spans="2:13" s="126" customFormat="1">
      <c r="B1909" s="144"/>
      <c r="M1909" s="151"/>
    </row>
    <row r="1910" spans="2:13" s="126" customFormat="1">
      <c r="B1910" s="144"/>
      <c r="M1910" s="151"/>
    </row>
    <row r="1911" spans="2:13" s="126" customFormat="1">
      <c r="B1911" s="144"/>
      <c r="M1911" s="151"/>
    </row>
    <row r="1912" spans="2:13" s="126" customFormat="1">
      <c r="B1912" s="144"/>
      <c r="M1912" s="151"/>
    </row>
    <row r="1913" spans="2:13" s="126" customFormat="1">
      <c r="B1913" s="144"/>
      <c r="M1913" s="151"/>
    </row>
    <row r="1914" spans="2:13" s="126" customFormat="1">
      <c r="B1914" s="144"/>
      <c r="M1914" s="151"/>
    </row>
    <row r="1915" spans="2:13" s="126" customFormat="1">
      <c r="B1915" s="144"/>
      <c r="M1915" s="151"/>
    </row>
    <row r="1916" spans="2:13" s="126" customFormat="1">
      <c r="B1916" s="144"/>
      <c r="M1916" s="151"/>
    </row>
    <row r="1917" spans="2:13" s="126" customFormat="1">
      <c r="B1917" s="144"/>
      <c r="M1917" s="151"/>
    </row>
    <row r="1918" spans="2:13" s="126" customFormat="1">
      <c r="B1918" s="144"/>
      <c r="M1918" s="151"/>
    </row>
    <row r="1919" spans="2:13" s="126" customFormat="1">
      <c r="B1919" s="144"/>
      <c r="M1919" s="151"/>
    </row>
    <row r="1920" spans="2:13" s="126" customFormat="1">
      <c r="B1920" s="144"/>
      <c r="M1920" s="151"/>
    </row>
    <row r="1921" spans="2:13" s="126" customFormat="1">
      <c r="B1921" s="144"/>
      <c r="M1921" s="151"/>
    </row>
    <row r="1922" spans="2:13" s="126" customFormat="1">
      <c r="B1922" s="144"/>
      <c r="M1922" s="151"/>
    </row>
    <row r="1923" spans="2:13" s="126" customFormat="1">
      <c r="B1923" s="144"/>
      <c r="M1923" s="151"/>
    </row>
    <row r="1924" spans="2:13" s="126" customFormat="1">
      <c r="B1924" s="144"/>
      <c r="M1924" s="151"/>
    </row>
    <row r="1925" spans="2:13" s="126" customFormat="1">
      <c r="B1925" s="144"/>
      <c r="M1925" s="151"/>
    </row>
    <row r="1926" spans="2:13" s="126" customFormat="1">
      <c r="B1926" s="144"/>
      <c r="M1926" s="151"/>
    </row>
    <row r="1927" spans="2:13" s="126" customFormat="1">
      <c r="B1927" s="144"/>
      <c r="M1927" s="151"/>
    </row>
    <row r="1928" spans="2:13" s="126" customFormat="1">
      <c r="B1928" s="144"/>
      <c r="M1928" s="151"/>
    </row>
    <row r="1929" spans="2:13" s="126" customFormat="1">
      <c r="B1929" s="144"/>
      <c r="M1929" s="151"/>
    </row>
    <row r="1930" spans="2:13" s="126" customFormat="1">
      <c r="B1930" s="144"/>
      <c r="M1930" s="151"/>
    </row>
    <row r="1931" spans="2:13" s="126" customFormat="1">
      <c r="B1931" s="144"/>
      <c r="M1931" s="151"/>
    </row>
    <row r="1932" spans="2:13" s="126" customFormat="1">
      <c r="B1932" s="144"/>
      <c r="M1932" s="151"/>
    </row>
    <row r="1933" spans="2:13" s="126" customFormat="1">
      <c r="B1933" s="144"/>
      <c r="M1933" s="151"/>
    </row>
    <row r="1934" spans="2:13" s="126" customFormat="1">
      <c r="B1934" s="144"/>
      <c r="M1934" s="151"/>
    </row>
    <row r="1935" spans="2:13" s="126" customFormat="1">
      <c r="B1935" s="144"/>
      <c r="M1935" s="151"/>
    </row>
    <row r="1936" spans="2:13" s="126" customFormat="1">
      <c r="B1936" s="144"/>
      <c r="M1936" s="151"/>
    </row>
    <row r="1937" spans="2:13" s="126" customFormat="1">
      <c r="B1937" s="144"/>
      <c r="M1937" s="151"/>
    </row>
    <row r="1938" spans="2:13" s="126" customFormat="1">
      <c r="B1938" s="144"/>
      <c r="M1938" s="151"/>
    </row>
    <row r="1939" spans="2:13" s="126" customFormat="1">
      <c r="B1939" s="144"/>
      <c r="M1939" s="151"/>
    </row>
    <row r="1940" spans="2:13" s="126" customFormat="1">
      <c r="B1940" s="144"/>
      <c r="M1940" s="151"/>
    </row>
    <row r="1941" spans="2:13" s="126" customFormat="1">
      <c r="B1941" s="144"/>
      <c r="M1941" s="151"/>
    </row>
    <row r="1942" spans="2:13" s="126" customFormat="1">
      <c r="B1942" s="144"/>
      <c r="M1942" s="151"/>
    </row>
    <row r="1943" spans="2:13" s="126" customFormat="1">
      <c r="B1943" s="144"/>
      <c r="M1943" s="151"/>
    </row>
    <row r="1944" spans="2:13" s="126" customFormat="1">
      <c r="B1944" s="144"/>
      <c r="M1944" s="151"/>
    </row>
    <row r="1945" spans="2:13" s="126" customFormat="1">
      <c r="B1945" s="144"/>
      <c r="M1945" s="151"/>
    </row>
    <row r="1946" spans="2:13" s="126" customFormat="1">
      <c r="B1946" s="144"/>
      <c r="M1946" s="151"/>
    </row>
    <row r="1947" spans="2:13" s="126" customFormat="1">
      <c r="B1947" s="144"/>
      <c r="M1947" s="151"/>
    </row>
    <row r="1948" spans="2:13" s="126" customFormat="1">
      <c r="B1948" s="144"/>
      <c r="M1948" s="151"/>
    </row>
    <row r="1949" spans="2:13" s="126" customFormat="1">
      <c r="B1949" s="144"/>
      <c r="M1949" s="151"/>
    </row>
    <row r="1950" spans="2:13" s="126" customFormat="1">
      <c r="B1950" s="144"/>
      <c r="M1950" s="151"/>
    </row>
    <row r="1951" spans="2:13" s="126" customFormat="1">
      <c r="B1951" s="144"/>
      <c r="M1951" s="151"/>
    </row>
    <row r="1952" spans="2:13" s="126" customFormat="1">
      <c r="B1952" s="144"/>
      <c r="M1952" s="151"/>
    </row>
    <row r="1953" spans="2:13" s="126" customFormat="1">
      <c r="B1953" s="144"/>
      <c r="M1953" s="151"/>
    </row>
    <row r="1954" spans="2:13" s="126" customFormat="1">
      <c r="B1954" s="144"/>
      <c r="M1954" s="151"/>
    </row>
    <row r="1955" spans="2:13" s="126" customFormat="1">
      <c r="B1955" s="144"/>
      <c r="M1955" s="151"/>
    </row>
    <row r="1956" spans="2:13" s="126" customFormat="1">
      <c r="B1956" s="144"/>
      <c r="M1956" s="151"/>
    </row>
    <row r="1957" spans="2:13" s="126" customFormat="1">
      <c r="B1957" s="144"/>
      <c r="M1957" s="151"/>
    </row>
    <row r="1958" spans="2:13" s="126" customFormat="1">
      <c r="B1958" s="144"/>
      <c r="M1958" s="151"/>
    </row>
    <row r="1959" spans="2:13" s="126" customFormat="1">
      <c r="B1959" s="144"/>
      <c r="M1959" s="151"/>
    </row>
    <row r="1960" spans="2:13" s="126" customFormat="1">
      <c r="B1960" s="144"/>
      <c r="M1960" s="151"/>
    </row>
    <row r="1961" spans="2:13" s="126" customFormat="1">
      <c r="B1961" s="144"/>
      <c r="M1961" s="151"/>
    </row>
    <row r="1962" spans="2:13" s="126" customFormat="1">
      <c r="B1962" s="144"/>
      <c r="M1962" s="151"/>
    </row>
    <row r="1963" spans="2:13" s="126" customFormat="1">
      <c r="B1963" s="144"/>
      <c r="M1963" s="151"/>
    </row>
    <row r="1964" spans="2:13" s="126" customFormat="1">
      <c r="B1964" s="144"/>
      <c r="M1964" s="151"/>
    </row>
    <row r="1965" spans="2:13" s="126" customFormat="1">
      <c r="B1965" s="144"/>
      <c r="M1965" s="151"/>
    </row>
    <row r="1966" spans="2:13" s="126" customFormat="1">
      <c r="B1966" s="144"/>
      <c r="M1966" s="151"/>
    </row>
    <row r="1967" spans="2:13" s="126" customFormat="1">
      <c r="B1967" s="144"/>
      <c r="M1967" s="151"/>
    </row>
    <row r="1968" spans="2:13" s="126" customFormat="1">
      <c r="B1968" s="144"/>
      <c r="M1968" s="151"/>
    </row>
    <row r="1969" spans="2:13" s="126" customFormat="1">
      <c r="B1969" s="144"/>
      <c r="M1969" s="151"/>
    </row>
    <row r="1970" spans="2:13" s="126" customFormat="1">
      <c r="B1970" s="144"/>
      <c r="M1970" s="151"/>
    </row>
    <row r="1971" spans="2:13" s="126" customFormat="1">
      <c r="B1971" s="144"/>
      <c r="M1971" s="151"/>
    </row>
    <row r="1972" spans="2:13" s="126" customFormat="1">
      <c r="B1972" s="144"/>
      <c r="M1972" s="151"/>
    </row>
    <row r="1973" spans="2:13" s="126" customFormat="1">
      <c r="B1973" s="144"/>
      <c r="M1973" s="151"/>
    </row>
    <row r="1974" spans="2:13" s="126" customFormat="1">
      <c r="B1974" s="144"/>
      <c r="M1974" s="151"/>
    </row>
    <row r="1975" spans="2:13" s="126" customFormat="1">
      <c r="B1975" s="144"/>
      <c r="M1975" s="151"/>
    </row>
    <row r="1976" spans="2:13" s="126" customFormat="1">
      <c r="B1976" s="144"/>
      <c r="M1976" s="151"/>
    </row>
    <row r="1977" spans="2:13" s="126" customFormat="1">
      <c r="B1977" s="144"/>
      <c r="M1977" s="151"/>
    </row>
    <row r="1978" spans="2:13" s="126" customFormat="1">
      <c r="B1978" s="144"/>
      <c r="M1978" s="151"/>
    </row>
    <row r="1979" spans="2:13" s="126" customFormat="1">
      <c r="B1979" s="144"/>
      <c r="M1979" s="151"/>
    </row>
    <row r="1980" spans="2:13" s="126" customFormat="1">
      <c r="B1980" s="144"/>
      <c r="M1980" s="151"/>
    </row>
    <row r="1981" spans="2:13" s="126" customFormat="1">
      <c r="B1981" s="144"/>
      <c r="M1981" s="151"/>
    </row>
    <row r="1982" spans="2:13" s="126" customFormat="1">
      <c r="B1982" s="144"/>
      <c r="M1982" s="151"/>
    </row>
    <row r="1983" spans="2:13" s="126" customFormat="1">
      <c r="B1983" s="144"/>
      <c r="M1983" s="151"/>
    </row>
    <row r="1984" spans="2:13" s="126" customFormat="1">
      <c r="B1984" s="144"/>
      <c r="M1984" s="151"/>
    </row>
    <row r="1985" spans="2:13" s="126" customFormat="1">
      <c r="B1985" s="144"/>
      <c r="M1985" s="151"/>
    </row>
    <row r="1986" spans="2:13" s="126" customFormat="1">
      <c r="B1986" s="144"/>
      <c r="M1986" s="151"/>
    </row>
    <row r="1987" spans="2:13" s="126" customFormat="1">
      <c r="B1987" s="144"/>
      <c r="M1987" s="151"/>
    </row>
    <row r="1988" spans="2:13" s="126" customFormat="1">
      <c r="B1988" s="144"/>
      <c r="M1988" s="151"/>
    </row>
    <row r="1989" spans="2:13" s="126" customFormat="1">
      <c r="B1989" s="144"/>
      <c r="M1989" s="151"/>
    </row>
    <row r="1990" spans="2:13" s="126" customFormat="1">
      <c r="B1990" s="144"/>
      <c r="M1990" s="151"/>
    </row>
    <row r="1991" spans="2:13" s="126" customFormat="1">
      <c r="B1991" s="144"/>
      <c r="M1991" s="151"/>
    </row>
    <row r="1992" spans="2:13" s="126" customFormat="1">
      <c r="B1992" s="144"/>
      <c r="M1992" s="151"/>
    </row>
    <row r="1993" spans="2:13" s="126" customFormat="1">
      <c r="B1993" s="144"/>
      <c r="M1993" s="151"/>
    </row>
    <row r="1994" spans="2:13" s="126" customFormat="1">
      <c r="B1994" s="144"/>
      <c r="M1994" s="151"/>
    </row>
    <row r="1995" spans="2:13" s="126" customFormat="1">
      <c r="B1995" s="144"/>
      <c r="M1995" s="151"/>
    </row>
    <row r="1996" spans="2:13" s="126" customFormat="1">
      <c r="B1996" s="144"/>
      <c r="M1996" s="151"/>
    </row>
    <row r="1997" spans="2:13" s="126" customFormat="1">
      <c r="B1997" s="144"/>
      <c r="M1997" s="151"/>
    </row>
    <row r="1998" spans="2:13" s="126" customFormat="1">
      <c r="B1998" s="144"/>
      <c r="M1998" s="151"/>
    </row>
    <row r="1999" spans="2:13" s="126" customFormat="1">
      <c r="B1999" s="144"/>
      <c r="M1999" s="151"/>
    </row>
    <row r="2000" spans="2:13" s="126" customFormat="1">
      <c r="B2000" s="144"/>
      <c r="M2000" s="151"/>
    </row>
    <row r="2001" spans="2:13" s="126" customFormat="1">
      <c r="B2001" s="144"/>
      <c r="M2001" s="151"/>
    </row>
    <row r="2002" spans="2:13" s="126" customFormat="1">
      <c r="B2002" s="144"/>
      <c r="M2002" s="151"/>
    </row>
    <row r="2003" spans="2:13" s="126" customFormat="1">
      <c r="B2003" s="144"/>
      <c r="M2003" s="151"/>
    </row>
    <row r="2004" spans="2:13" s="126" customFormat="1">
      <c r="B2004" s="144"/>
      <c r="M2004" s="151"/>
    </row>
    <row r="2005" spans="2:13" s="126" customFormat="1">
      <c r="B2005" s="144"/>
      <c r="M2005" s="151"/>
    </row>
    <row r="2006" spans="2:13" s="126" customFormat="1">
      <c r="B2006" s="144"/>
      <c r="M2006" s="151"/>
    </row>
    <row r="2007" spans="2:13" s="126" customFormat="1">
      <c r="B2007" s="144"/>
      <c r="M2007" s="151"/>
    </row>
    <row r="2008" spans="2:13" s="126" customFormat="1">
      <c r="B2008" s="144"/>
      <c r="M2008" s="151"/>
    </row>
    <row r="2009" spans="2:13" s="126" customFormat="1">
      <c r="B2009" s="144"/>
      <c r="M2009" s="151"/>
    </row>
    <row r="2010" spans="2:13" s="126" customFormat="1">
      <c r="B2010" s="144"/>
      <c r="M2010" s="151"/>
    </row>
    <row r="2011" spans="2:13" s="126" customFormat="1">
      <c r="B2011" s="144"/>
      <c r="M2011" s="151"/>
    </row>
    <row r="2012" spans="2:13" s="126" customFormat="1">
      <c r="B2012" s="144"/>
      <c r="M2012" s="151"/>
    </row>
    <row r="2013" spans="2:13" s="126" customFormat="1">
      <c r="B2013" s="144"/>
      <c r="M2013" s="151"/>
    </row>
    <row r="2014" spans="2:13" s="126" customFormat="1">
      <c r="B2014" s="144"/>
      <c r="M2014" s="151"/>
    </row>
    <row r="2015" spans="2:13" s="126" customFormat="1">
      <c r="B2015" s="144"/>
      <c r="M2015" s="151"/>
    </row>
    <row r="2016" spans="2:13" s="126" customFormat="1">
      <c r="B2016" s="144"/>
      <c r="M2016" s="151"/>
    </row>
    <row r="2017" spans="2:13" s="126" customFormat="1">
      <c r="B2017" s="144"/>
      <c r="M2017" s="151"/>
    </row>
    <row r="2018" spans="2:13" s="126" customFormat="1">
      <c r="B2018" s="144"/>
      <c r="M2018" s="151"/>
    </row>
    <row r="2019" spans="2:13" s="126" customFormat="1">
      <c r="B2019" s="144"/>
      <c r="M2019" s="151"/>
    </row>
    <row r="2020" spans="2:13" s="126" customFormat="1">
      <c r="B2020" s="144"/>
      <c r="M2020" s="151"/>
    </row>
    <row r="2021" spans="2:13" s="126" customFormat="1">
      <c r="B2021" s="144"/>
      <c r="M2021" s="151"/>
    </row>
    <row r="2022" spans="2:13" s="126" customFormat="1">
      <c r="B2022" s="144"/>
      <c r="M2022" s="151"/>
    </row>
    <row r="2023" spans="2:13" s="126" customFormat="1">
      <c r="B2023" s="144"/>
      <c r="M2023" s="151"/>
    </row>
    <row r="2024" spans="2:13" s="126" customFormat="1">
      <c r="B2024" s="144"/>
      <c r="M2024" s="151"/>
    </row>
    <row r="2025" spans="2:13" s="126" customFormat="1">
      <c r="B2025" s="144"/>
      <c r="M2025" s="151"/>
    </row>
    <row r="2026" spans="2:13" s="126" customFormat="1">
      <c r="B2026" s="144"/>
      <c r="M2026" s="151"/>
    </row>
    <row r="2027" spans="2:13" s="126" customFormat="1">
      <c r="B2027" s="144"/>
      <c r="M2027" s="151"/>
    </row>
    <row r="2028" spans="2:13" s="126" customFormat="1">
      <c r="B2028" s="144"/>
      <c r="M2028" s="151"/>
    </row>
    <row r="2029" spans="2:13" s="126" customFormat="1">
      <c r="B2029" s="144"/>
      <c r="M2029" s="151"/>
    </row>
    <row r="2030" spans="2:13" s="126" customFormat="1">
      <c r="B2030" s="144"/>
      <c r="M2030" s="151"/>
    </row>
    <row r="2031" spans="2:13" s="126" customFormat="1">
      <c r="B2031" s="144"/>
      <c r="M2031" s="151"/>
    </row>
    <row r="2032" spans="2:13" s="126" customFormat="1">
      <c r="B2032" s="144"/>
      <c r="M2032" s="151"/>
    </row>
    <row r="2033" spans="2:13" s="126" customFormat="1">
      <c r="B2033" s="144"/>
      <c r="M2033" s="151"/>
    </row>
    <row r="2034" spans="2:13" s="126" customFormat="1">
      <c r="B2034" s="144"/>
      <c r="M2034" s="151"/>
    </row>
    <row r="2035" spans="2:13" s="126" customFormat="1">
      <c r="B2035" s="144"/>
      <c r="M2035" s="151"/>
    </row>
    <row r="2036" spans="2:13" s="126" customFormat="1">
      <c r="B2036" s="144"/>
      <c r="M2036" s="151"/>
    </row>
    <row r="2037" spans="2:13" s="126" customFormat="1">
      <c r="B2037" s="144"/>
      <c r="M2037" s="151"/>
    </row>
    <row r="2038" spans="2:13" s="126" customFormat="1">
      <c r="B2038" s="144"/>
      <c r="M2038" s="151"/>
    </row>
    <row r="2039" spans="2:13" s="126" customFormat="1">
      <c r="B2039" s="144"/>
      <c r="M2039" s="151"/>
    </row>
    <row r="2040" spans="2:13" s="126" customFormat="1">
      <c r="B2040" s="144"/>
      <c r="M2040" s="151"/>
    </row>
    <row r="2041" spans="2:13" s="126" customFormat="1">
      <c r="B2041" s="144"/>
      <c r="M2041" s="151"/>
    </row>
    <row r="2042" spans="2:13" s="126" customFormat="1">
      <c r="B2042" s="144"/>
      <c r="M2042" s="151"/>
    </row>
    <row r="2043" spans="2:13" s="126" customFormat="1">
      <c r="B2043" s="144"/>
      <c r="M2043" s="151"/>
    </row>
    <row r="2044" spans="2:13" s="126" customFormat="1">
      <c r="B2044" s="144"/>
      <c r="M2044" s="151"/>
    </row>
    <row r="2045" spans="2:13" s="126" customFormat="1">
      <c r="B2045" s="144"/>
      <c r="M2045" s="151"/>
    </row>
    <row r="2046" spans="2:13" s="126" customFormat="1">
      <c r="B2046" s="144"/>
      <c r="M2046" s="151"/>
    </row>
    <row r="2047" spans="2:13" s="126" customFormat="1">
      <c r="B2047" s="144"/>
      <c r="M2047" s="151"/>
    </row>
    <row r="2048" spans="2:13" s="126" customFormat="1">
      <c r="B2048" s="144"/>
      <c r="M2048" s="151"/>
    </row>
    <row r="2049" spans="2:13" s="126" customFormat="1">
      <c r="B2049" s="144"/>
      <c r="M2049" s="151"/>
    </row>
    <row r="2050" spans="2:13" s="126" customFormat="1">
      <c r="B2050" s="144"/>
      <c r="M2050" s="151"/>
    </row>
    <row r="2051" spans="2:13" s="126" customFormat="1">
      <c r="B2051" s="144"/>
      <c r="M2051" s="151"/>
    </row>
    <row r="2052" spans="2:13" s="126" customFormat="1">
      <c r="B2052" s="144"/>
      <c r="M2052" s="151"/>
    </row>
    <row r="2053" spans="2:13" s="126" customFormat="1">
      <c r="B2053" s="144"/>
      <c r="M2053" s="151"/>
    </row>
    <row r="2054" spans="2:13" s="126" customFormat="1">
      <c r="B2054" s="144"/>
      <c r="M2054" s="151"/>
    </row>
    <row r="2055" spans="2:13" s="126" customFormat="1">
      <c r="B2055" s="144"/>
      <c r="M2055" s="151"/>
    </row>
    <row r="2056" spans="2:13" s="126" customFormat="1">
      <c r="B2056" s="144"/>
      <c r="M2056" s="151"/>
    </row>
    <row r="2057" spans="2:13" s="126" customFormat="1">
      <c r="B2057" s="144"/>
      <c r="M2057" s="151"/>
    </row>
    <row r="2058" spans="2:13" s="126" customFormat="1">
      <c r="B2058" s="144"/>
      <c r="M2058" s="151"/>
    </row>
    <row r="2059" spans="2:13" s="126" customFormat="1">
      <c r="B2059" s="144"/>
      <c r="M2059" s="151"/>
    </row>
    <row r="2060" spans="2:13" s="126" customFormat="1">
      <c r="B2060" s="144"/>
      <c r="M2060" s="151"/>
    </row>
    <row r="2061" spans="2:13" s="126" customFormat="1">
      <c r="B2061" s="144"/>
      <c r="M2061" s="151"/>
    </row>
    <row r="2062" spans="2:13" s="126" customFormat="1">
      <c r="B2062" s="144"/>
      <c r="M2062" s="151"/>
    </row>
    <row r="2063" spans="2:13" s="126" customFormat="1">
      <c r="B2063" s="144"/>
      <c r="M2063" s="151"/>
    </row>
    <row r="2064" spans="2:13" s="126" customFormat="1">
      <c r="B2064" s="144"/>
      <c r="M2064" s="151"/>
    </row>
    <row r="2065" spans="2:13" s="126" customFormat="1">
      <c r="B2065" s="144"/>
      <c r="M2065" s="151"/>
    </row>
    <row r="2066" spans="2:13" s="126" customFormat="1">
      <c r="B2066" s="144"/>
      <c r="M2066" s="151"/>
    </row>
    <row r="2067" spans="2:13" s="126" customFormat="1">
      <c r="B2067" s="144"/>
      <c r="M2067" s="151"/>
    </row>
    <row r="2068" spans="2:13" s="126" customFormat="1">
      <c r="B2068" s="144"/>
      <c r="M2068" s="151"/>
    </row>
    <row r="2069" spans="2:13" s="126" customFormat="1">
      <c r="B2069" s="144"/>
      <c r="M2069" s="151"/>
    </row>
    <row r="2070" spans="2:13" s="126" customFormat="1">
      <c r="B2070" s="144"/>
      <c r="M2070" s="151"/>
    </row>
    <row r="2071" spans="2:13" s="126" customFormat="1">
      <c r="B2071" s="144"/>
      <c r="M2071" s="151"/>
    </row>
    <row r="2072" spans="2:13" s="126" customFormat="1">
      <c r="B2072" s="144"/>
      <c r="M2072" s="151"/>
    </row>
    <row r="2073" spans="2:13" s="126" customFormat="1">
      <c r="B2073" s="144"/>
      <c r="M2073" s="151"/>
    </row>
    <row r="2074" spans="2:13" s="126" customFormat="1">
      <c r="B2074" s="144"/>
      <c r="M2074" s="151"/>
    </row>
    <row r="2075" spans="2:13" s="126" customFormat="1">
      <c r="B2075" s="144"/>
      <c r="M2075" s="151"/>
    </row>
    <row r="2076" spans="2:13" s="126" customFormat="1">
      <c r="B2076" s="144"/>
      <c r="M2076" s="151"/>
    </row>
    <row r="2077" spans="2:13" s="126" customFormat="1">
      <c r="B2077" s="144"/>
      <c r="M2077" s="151"/>
    </row>
    <row r="2078" spans="2:13" s="126" customFormat="1">
      <c r="B2078" s="144"/>
      <c r="M2078" s="151"/>
    </row>
    <row r="2079" spans="2:13" s="126" customFormat="1">
      <c r="B2079" s="144"/>
      <c r="M2079" s="151"/>
    </row>
    <row r="2080" spans="2:13" s="126" customFormat="1">
      <c r="B2080" s="144"/>
      <c r="M2080" s="151"/>
    </row>
    <row r="2081" spans="2:13" s="126" customFormat="1">
      <c r="B2081" s="144"/>
      <c r="M2081" s="151"/>
    </row>
    <row r="2082" spans="2:13" s="126" customFormat="1">
      <c r="B2082" s="144"/>
      <c r="M2082" s="151"/>
    </row>
    <row r="2083" spans="2:13" s="126" customFormat="1">
      <c r="B2083" s="144"/>
      <c r="M2083" s="151"/>
    </row>
    <row r="2084" spans="2:13" s="126" customFormat="1">
      <c r="B2084" s="144"/>
      <c r="M2084" s="151"/>
    </row>
    <row r="2085" spans="2:13" s="126" customFormat="1">
      <c r="B2085" s="144"/>
      <c r="M2085" s="151"/>
    </row>
    <row r="2086" spans="2:13" s="126" customFormat="1">
      <c r="B2086" s="144"/>
      <c r="M2086" s="151"/>
    </row>
    <row r="2087" spans="2:13" s="126" customFormat="1">
      <c r="B2087" s="144"/>
      <c r="M2087" s="151"/>
    </row>
    <row r="2088" spans="2:13" s="126" customFormat="1">
      <c r="B2088" s="144"/>
      <c r="M2088" s="151"/>
    </row>
    <row r="2089" spans="2:13" s="126" customFormat="1">
      <c r="B2089" s="144"/>
      <c r="M2089" s="151"/>
    </row>
    <row r="2090" spans="2:13" s="126" customFormat="1">
      <c r="B2090" s="144"/>
      <c r="M2090" s="151"/>
    </row>
    <row r="2091" spans="2:13" s="126" customFormat="1">
      <c r="B2091" s="144"/>
      <c r="M2091" s="151"/>
    </row>
    <row r="2092" spans="2:13" s="126" customFormat="1">
      <c r="B2092" s="144"/>
      <c r="M2092" s="151"/>
    </row>
    <row r="2093" spans="2:13" s="126" customFormat="1">
      <c r="B2093" s="144"/>
      <c r="M2093" s="151"/>
    </row>
    <row r="2094" spans="2:13" s="126" customFormat="1">
      <c r="B2094" s="144"/>
      <c r="M2094" s="151"/>
    </row>
    <row r="2095" spans="2:13" s="126" customFormat="1">
      <c r="B2095" s="144"/>
      <c r="M2095" s="151"/>
    </row>
    <row r="2096" spans="2:13" s="126" customFormat="1">
      <c r="B2096" s="144"/>
      <c r="M2096" s="151"/>
    </row>
    <row r="2097" spans="2:13" s="126" customFormat="1">
      <c r="B2097" s="144"/>
      <c r="M2097" s="151"/>
    </row>
    <row r="2098" spans="2:13" s="126" customFormat="1">
      <c r="B2098" s="144"/>
      <c r="M2098" s="151"/>
    </row>
    <row r="2099" spans="2:13" s="126" customFormat="1">
      <c r="B2099" s="144"/>
      <c r="M2099" s="151"/>
    </row>
    <row r="2100" spans="2:13" s="126" customFormat="1">
      <c r="B2100" s="144"/>
      <c r="M2100" s="151"/>
    </row>
    <row r="2101" spans="2:13" s="126" customFormat="1">
      <c r="B2101" s="144"/>
      <c r="M2101" s="151"/>
    </row>
    <row r="2102" spans="2:13" s="126" customFormat="1">
      <c r="B2102" s="144"/>
      <c r="M2102" s="151"/>
    </row>
    <row r="2103" spans="2:13" s="126" customFormat="1">
      <c r="B2103" s="144"/>
      <c r="M2103" s="151"/>
    </row>
    <row r="2104" spans="2:13" s="126" customFormat="1">
      <c r="B2104" s="144"/>
      <c r="M2104" s="151"/>
    </row>
    <row r="2105" spans="2:13" s="126" customFormat="1">
      <c r="B2105" s="144"/>
      <c r="M2105" s="151"/>
    </row>
    <row r="2106" spans="2:13" s="126" customFormat="1">
      <c r="B2106" s="144"/>
      <c r="M2106" s="151"/>
    </row>
    <row r="2107" spans="2:13" s="126" customFormat="1">
      <c r="B2107" s="144"/>
      <c r="M2107" s="151"/>
    </row>
    <row r="2108" spans="2:13" s="126" customFormat="1">
      <c r="B2108" s="144"/>
      <c r="M2108" s="151"/>
    </row>
    <row r="2109" spans="2:13" s="126" customFormat="1">
      <c r="B2109" s="144"/>
      <c r="M2109" s="151"/>
    </row>
    <row r="2110" spans="2:13" s="126" customFormat="1">
      <c r="B2110" s="144"/>
      <c r="M2110" s="151"/>
    </row>
    <row r="2111" spans="2:13" s="126" customFormat="1">
      <c r="B2111" s="144"/>
      <c r="M2111" s="151"/>
    </row>
    <row r="2112" spans="2:13" s="126" customFormat="1">
      <c r="B2112" s="144"/>
      <c r="M2112" s="151"/>
    </row>
    <row r="2113" spans="2:13" s="126" customFormat="1">
      <c r="B2113" s="144"/>
      <c r="M2113" s="151"/>
    </row>
    <row r="2114" spans="2:13" s="126" customFormat="1">
      <c r="B2114" s="144"/>
      <c r="M2114" s="151"/>
    </row>
    <row r="2115" spans="2:13" s="126" customFormat="1">
      <c r="B2115" s="144"/>
      <c r="M2115" s="151"/>
    </row>
    <row r="2116" spans="2:13" s="126" customFormat="1">
      <c r="B2116" s="144"/>
      <c r="M2116" s="151"/>
    </row>
    <row r="2117" spans="2:13" s="126" customFormat="1">
      <c r="B2117" s="144"/>
      <c r="M2117" s="151"/>
    </row>
    <row r="2118" spans="2:13" s="126" customFormat="1">
      <c r="B2118" s="144"/>
      <c r="M2118" s="151"/>
    </row>
    <row r="2119" spans="2:13" s="126" customFormat="1">
      <c r="B2119" s="144"/>
      <c r="M2119" s="151"/>
    </row>
    <row r="2120" spans="2:13" s="126" customFormat="1">
      <c r="B2120" s="144"/>
      <c r="M2120" s="151"/>
    </row>
    <row r="2121" spans="2:13" s="126" customFormat="1">
      <c r="B2121" s="144"/>
      <c r="M2121" s="151"/>
    </row>
    <row r="2122" spans="2:13" s="126" customFormat="1">
      <c r="B2122" s="144"/>
      <c r="M2122" s="151"/>
    </row>
    <row r="2123" spans="2:13" s="126" customFormat="1">
      <c r="B2123" s="144"/>
      <c r="M2123" s="151"/>
    </row>
    <row r="2124" spans="2:13" s="126" customFormat="1">
      <c r="B2124" s="144"/>
      <c r="M2124" s="151"/>
    </row>
    <row r="2125" spans="2:13" s="126" customFormat="1">
      <c r="B2125" s="144"/>
      <c r="M2125" s="151"/>
    </row>
    <row r="2126" spans="2:13" s="126" customFormat="1">
      <c r="B2126" s="144"/>
      <c r="M2126" s="151"/>
    </row>
    <row r="2127" spans="2:13" s="126" customFormat="1">
      <c r="B2127" s="144"/>
      <c r="M2127" s="151"/>
    </row>
    <row r="2128" spans="2:13" s="126" customFormat="1">
      <c r="B2128" s="144"/>
      <c r="M2128" s="151"/>
    </row>
    <row r="2129" spans="2:13" s="126" customFormat="1">
      <c r="B2129" s="144"/>
      <c r="M2129" s="151"/>
    </row>
    <row r="2130" spans="2:13" s="126" customFormat="1">
      <c r="B2130" s="144"/>
      <c r="M2130" s="151"/>
    </row>
    <row r="2131" spans="2:13" s="126" customFormat="1">
      <c r="B2131" s="144"/>
      <c r="M2131" s="151"/>
    </row>
    <row r="2132" spans="2:13" s="126" customFormat="1">
      <c r="B2132" s="144"/>
      <c r="M2132" s="151"/>
    </row>
    <row r="2133" spans="2:13" s="126" customFormat="1">
      <c r="B2133" s="144"/>
      <c r="M2133" s="151"/>
    </row>
    <row r="2134" spans="2:13" s="126" customFormat="1">
      <c r="B2134" s="144"/>
      <c r="M2134" s="151"/>
    </row>
    <row r="2135" spans="2:13" s="126" customFormat="1">
      <c r="B2135" s="144"/>
      <c r="M2135" s="151"/>
    </row>
    <row r="2136" spans="2:13" s="126" customFormat="1">
      <c r="B2136" s="144"/>
      <c r="M2136" s="151"/>
    </row>
    <row r="2137" spans="2:13" s="126" customFormat="1">
      <c r="B2137" s="144"/>
      <c r="M2137" s="151"/>
    </row>
    <row r="2138" spans="2:13" s="126" customFormat="1">
      <c r="B2138" s="144"/>
      <c r="M2138" s="151"/>
    </row>
    <row r="2139" spans="2:13" s="126" customFormat="1">
      <c r="B2139" s="144"/>
      <c r="M2139" s="151"/>
    </row>
    <row r="2140" spans="2:13" s="126" customFormat="1">
      <c r="B2140" s="144"/>
      <c r="M2140" s="151"/>
    </row>
    <row r="2141" spans="2:13" s="126" customFormat="1">
      <c r="B2141" s="144"/>
      <c r="M2141" s="151"/>
    </row>
    <row r="2142" spans="2:13" s="126" customFormat="1">
      <c r="B2142" s="144"/>
      <c r="M2142" s="151"/>
    </row>
    <row r="2143" spans="2:13" s="126" customFormat="1">
      <c r="B2143" s="144"/>
      <c r="M2143" s="151"/>
    </row>
    <row r="2144" spans="2:13" s="126" customFormat="1">
      <c r="B2144" s="144"/>
      <c r="M2144" s="151"/>
    </row>
    <row r="2145" spans="2:13" s="126" customFormat="1">
      <c r="B2145" s="144"/>
      <c r="M2145" s="151"/>
    </row>
    <row r="2146" spans="2:13" s="126" customFormat="1">
      <c r="B2146" s="144"/>
      <c r="M2146" s="151"/>
    </row>
    <row r="2147" spans="2:13" s="126" customFormat="1">
      <c r="B2147" s="144"/>
      <c r="M2147" s="151"/>
    </row>
    <row r="2148" spans="2:13" s="126" customFormat="1">
      <c r="B2148" s="144"/>
      <c r="M2148" s="151"/>
    </row>
    <row r="2149" spans="2:13" s="126" customFormat="1">
      <c r="B2149" s="144"/>
      <c r="M2149" s="151"/>
    </row>
    <row r="2150" spans="2:13" s="126" customFormat="1">
      <c r="B2150" s="144"/>
      <c r="M2150" s="151"/>
    </row>
    <row r="2151" spans="2:13" s="126" customFormat="1">
      <c r="B2151" s="144"/>
      <c r="M2151" s="151"/>
    </row>
    <row r="2152" spans="2:13" s="126" customFormat="1">
      <c r="B2152" s="144"/>
      <c r="M2152" s="151"/>
    </row>
    <row r="2153" spans="2:13" s="126" customFormat="1">
      <c r="B2153" s="144"/>
      <c r="M2153" s="151"/>
    </row>
    <row r="2154" spans="2:13" s="126" customFormat="1">
      <c r="B2154" s="144"/>
      <c r="M2154" s="151"/>
    </row>
    <row r="2155" spans="2:13" s="126" customFormat="1">
      <c r="B2155" s="144"/>
      <c r="M2155" s="151"/>
    </row>
    <row r="2156" spans="2:13" s="126" customFormat="1">
      <c r="B2156" s="144"/>
      <c r="M2156" s="151"/>
    </row>
    <row r="2157" spans="2:13" s="126" customFormat="1">
      <c r="B2157" s="144"/>
      <c r="M2157" s="151"/>
    </row>
    <row r="2158" spans="2:13" s="126" customFormat="1">
      <c r="B2158" s="144"/>
      <c r="M2158" s="151"/>
    </row>
    <row r="2159" spans="2:13" s="126" customFormat="1">
      <c r="B2159" s="144"/>
      <c r="M2159" s="151"/>
    </row>
    <row r="2160" spans="2:13" s="126" customFormat="1">
      <c r="B2160" s="144"/>
      <c r="M2160" s="151"/>
    </row>
    <row r="2161" spans="2:13" s="126" customFormat="1">
      <c r="B2161" s="144"/>
      <c r="M2161" s="151"/>
    </row>
    <row r="2162" spans="2:13" s="126" customFormat="1">
      <c r="B2162" s="144"/>
      <c r="M2162" s="151"/>
    </row>
    <row r="2163" spans="2:13" s="126" customFormat="1">
      <c r="B2163" s="144"/>
      <c r="M2163" s="151"/>
    </row>
    <row r="2164" spans="2:13" s="126" customFormat="1">
      <c r="B2164" s="144"/>
      <c r="M2164" s="151"/>
    </row>
    <row r="2165" spans="2:13" s="126" customFormat="1">
      <c r="B2165" s="144"/>
      <c r="M2165" s="151"/>
    </row>
    <row r="2166" spans="2:13" s="126" customFormat="1">
      <c r="B2166" s="144"/>
      <c r="M2166" s="151"/>
    </row>
    <row r="2167" spans="2:13" s="126" customFormat="1">
      <c r="B2167" s="144"/>
      <c r="M2167" s="151"/>
    </row>
    <row r="2168" spans="2:13" s="126" customFormat="1">
      <c r="B2168" s="144"/>
      <c r="M2168" s="151"/>
    </row>
    <row r="2169" spans="2:13" s="126" customFormat="1">
      <c r="B2169" s="144"/>
      <c r="M2169" s="151"/>
    </row>
    <row r="2170" spans="2:13" s="126" customFormat="1">
      <c r="B2170" s="144"/>
      <c r="M2170" s="151"/>
    </row>
    <row r="2171" spans="2:13" s="126" customFormat="1">
      <c r="B2171" s="144"/>
      <c r="M2171" s="151"/>
    </row>
    <row r="2172" spans="2:13" s="126" customFormat="1">
      <c r="B2172" s="144"/>
      <c r="M2172" s="151"/>
    </row>
    <row r="2173" spans="2:13" s="126" customFormat="1">
      <c r="B2173" s="144"/>
      <c r="M2173" s="151"/>
    </row>
    <row r="2174" spans="2:13" s="126" customFormat="1">
      <c r="B2174" s="144"/>
      <c r="M2174" s="151"/>
    </row>
    <row r="2175" spans="2:13" s="126" customFormat="1">
      <c r="B2175" s="144"/>
      <c r="M2175" s="151"/>
    </row>
    <row r="2176" spans="2:13" s="126" customFormat="1">
      <c r="B2176" s="144"/>
      <c r="M2176" s="151"/>
    </row>
    <row r="2177" spans="2:13" s="126" customFormat="1">
      <c r="B2177" s="144"/>
      <c r="M2177" s="151"/>
    </row>
    <row r="2178" spans="2:13" s="126" customFormat="1">
      <c r="B2178" s="144"/>
      <c r="M2178" s="151"/>
    </row>
    <row r="2179" spans="2:13" s="126" customFormat="1">
      <c r="B2179" s="144"/>
      <c r="M2179" s="151"/>
    </row>
    <row r="2180" spans="2:13" s="126" customFormat="1">
      <c r="B2180" s="144"/>
      <c r="M2180" s="151"/>
    </row>
    <row r="2181" spans="2:13" s="126" customFormat="1">
      <c r="B2181" s="144"/>
      <c r="M2181" s="151"/>
    </row>
    <row r="2182" spans="2:13" s="126" customFormat="1">
      <c r="B2182" s="144"/>
      <c r="M2182" s="151"/>
    </row>
    <row r="2183" spans="2:13" s="126" customFormat="1">
      <c r="B2183" s="144"/>
      <c r="M2183" s="151"/>
    </row>
    <row r="2184" spans="2:13" s="126" customFormat="1">
      <c r="B2184" s="144"/>
      <c r="M2184" s="151"/>
    </row>
    <row r="2185" spans="2:13" s="126" customFormat="1">
      <c r="B2185" s="144"/>
      <c r="M2185" s="151"/>
    </row>
    <row r="2186" spans="2:13" s="126" customFormat="1">
      <c r="B2186" s="144"/>
      <c r="M2186" s="151"/>
    </row>
    <row r="2187" spans="2:13" s="126" customFormat="1">
      <c r="B2187" s="144"/>
      <c r="M2187" s="151"/>
    </row>
    <row r="2188" spans="2:13" s="126" customFormat="1">
      <c r="B2188" s="144"/>
      <c r="M2188" s="151"/>
    </row>
    <row r="2189" spans="2:13" s="126" customFormat="1">
      <c r="B2189" s="144"/>
      <c r="M2189" s="151"/>
    </row>
    <row r="2190" spans="2:13" s="126" customFormat="1">
      <c r="B2190" s="144"/>
      <c r="M2190" s="151"/>
    </row>
    <row r="2191" spans="2:13" s="126" customFormat="1">
      <c r="B2191" s="144"/>
      <c r="M2191" s="151"/>
    </row>
    <row r="2192" spans="2:13" s="126" customFormat="1">
      <c r="B2192" s="144"/>
      <c r="M2192" s="151"/>
    </row>
    <row r="2193" spans="2:13" s="126" customFormat="1">
      <c r="B2193" s="144"/>
      <c r="M2193" s="151"/>
    </row>
    <row r="2194" spans="2:13" s="126" customFormat="1">
      <c r="B2194" s="144"/>
      <c r="M2194" s="151"/>
    </row>
    <row r="2195" spans="2:13" s="126" customFormat="1">
      <c r="B2195" s="144"/>
      <c r="M2195" s="151"/>
    </row>
    <row r="2196" spans="2:13" s="126" customFormat="1">
      <c r="B2196" s="144"/>
      <c r="M2196" s="151"/>
    </row>
    <row r="2197" spans="2:13" s="126" customFormat="1">
      <c r="B2197" s="144"/>
      <c r="M2197" s="151"/>
    </row>
    <row r="2198" spans="2:13" s="126" customFormat="1">
      <c r="B2198" s="144"/>
      <c r="M2198" s="151"/>
    </row>
    <row r="2199" spans="2:13" s="126" customFormat="1">
      <c r="B2199" s="144"/>
      <c r="M2199" s="151"/>
    </row>
    <row r="2200" spans="2:13" s="126" customFormat="1">
      <c r="B2200" s="144"/>
      <c r="M2200" s="151"/>
    </row>
    <row r="2201" spans="2:13" s="126" customFormat="1">
      <c r="B2201" s="144"/>
      <c r="M2201" s="151"/>
    </row>
    <row r="2202" spans="2:13" s="126" customFormat="1">
      <c r="B2202" s="144"/>
      <c r="M2202" s="151"/>
    </row>
    <row r="2203" spans="2:13" s="126" customFormat="1">
      <c r="B2203" s="144"/>
      <c r="M2203" s="151"/>
    </row>
    <row r="2204" spans="2:13" s="126" customFormat="1">
      <c r="B2204" s="144"/>
      <c r="M2204" s="151"/>
    </row>
    <row r="2205" spans="2:13" s="126" customFormat="1">
      <c r="B2205" s="144"/>
      <c r="M2205" s="151"/>
    </row>
    <row r="2206" spans="2:13" s="126" customFormat="1">
      <c r="B2206" s="144"/>
      <c r="M2206" s="151"/>
    </row>
    <row r="2207" spans="2:13" s="126" customFormat="1">
      <c r="B2207" s="144"/>
      <c r="M2207" s="151"/>
    </row>
    <row r="2208" spans="2:13" s="126" customFormat="1">
      <c r="B2208" s="144"/>
      <c r="M2208" s="151"/>
    </row>
    <row r="2209" spans="2:13" s="126" customFormat="1">
      <c r="B2209" s="144"/>
      <c r="M2209" s="151"/>
    </row>
    <row r="2210" spans="2:13" s="126" customFormat="1">
      <c r="B2210" s="144"/>
      <c r="M2210" s="151"/>
    </row>
    <row r="2211" spans="2:13" s="126" customFormat="1">
      <c r="B2211" s="144"/>
      <c r="M2211" s="151"/>
    </row>
    <row r="2212" spans="2:13" s="126" customFormat="1">
      <c r="B2212" s="144"/>
      <c r="M2212" s="151"/>
    </row>
    <row r="2213" spans="2:13" s="126" customFormat="1">
      <c r="B2213" s="144"/>
      <c r="M2213" s="151"/>
    </row>
    <row r="2214" spans="2:13" s="126" customFormat="1">
      <c r="B2214" s="144"/>
      <c r="M2214" s="151"/>
    </row>
    <row r="2215" spans="2:13" s="126" customFormat="1">
      <c r="B2215" s="144"/>
      <c r="M2215" s="151"/>
    </row>
    <row r="2216" spans="2:13" s="126" customFormat="1">
      <c r="B2216" s="144"/>
      <c r="M2216" s="151"/>
    </row>
    <row r="2217" spans="2:13" s="126" customFormat="1">
      <c r="B2217" s="144"/>
      <c r="M2217" s="151"/>
    </row>
    <row r="2218" spans="2:13" s="126" customFormat="1">
      <c r="B2218" s="144"/>
      <c r="M2218" s="151"/>
    </row>
    <row r="2219" spans="2:13" s="126" customFormat="1">
      <c r="B2219" s="144"/>
      <c r="M2219" s="151"/>
    </row>
    <row r="2220" spans="2:13" s="126" customFormat="1">
      <c r="B2220" s="144"/>
      <c r="M2220" s="151"/>
    </row>
    <row r="2221" spans="2:13" s="126" customFormat="1">
      <c r="B2221" s="144"/>
      <c r="M2221" s="151"/>
    </row>
    <row r="2222" spans="2:13" s="126" customFormat="1">
      <c r="B2222" s="144"/>
      <c r="M2222" s="151"/>
    </row>
    <row r="2223" spans="2:13" s="126" customFormat="1">
      <c r="B2223" s="144"/>
      <c r="M2223" s="151"/>
    </row>
    <row r="2224" spans="2:13" s="126" customFormat="1">
      <c r="B2224" s="144"/>
      <c r="M2224" s="151"/>
    </row>
    <row r="2225" spans="2:13" s="126" customFormat="1">
      <c r="B2225" s="144"/>
      <c r="M2225" s="151"/>
    </row>
    <row r="2226" spans="2:13" s="126" customFormat="1">
      <c r="B2226" s="144"/>
      <c r="M2226" s="151"/>
    </row>
    <row r="2227" spans="2:13" s="126" customFormat="1">
      <c r="B2227" s="144"/>
      <c r="M2227" s="151"/>
    </row>
    <row r="2228" spans="2:13" s="126" customFormat="1">
      <c r="B2228" s="144"/>
      <c r="M2228" s="151"/>
    </row>
    <row r="2229" spans="2:13" s="126" customFormat="1">
      <c r="B2229" s="144"/>
      <c r="M2229" s="151"/>
    </row>
    <row r="2230" spans="2:13" s="126" customFormat="1">
      <c r="B2230" s="144"/>
      <c r="M2230" s="151"/>
    </row>
    <row r="2231" spans="2:13" s="126" customFormat="1">
      <c r="B2231" s="144"/>
      <c r="M2231" s="151"/>
    </row>
    <row r="2232" spans="2:13" s="126" customFormat="1">
      <c r="B2232" s="144"/>
      <c r="M2232" s="151"/>
    </row>
    <row r="2233" spans="2:13" s="126" customFormat="1">
      <c r="B2233" s="144"/>
      <c r="M2233" s="151"/>
    </row>
    <row r="2234" spans="2:13" s="126" customFormat="1">
      <c r="B2234" s="144"/>
      <c r="M2234" s="151"/>
    </row>
    <row r="2235" spans="2:13" s="126" customFormat="1">
      <c r="B2235" s="144"/>
      <c r="M2235" s="151"/>
    </row>
    <row r="2236" spans="2:13" s="126" customFormat="1">
      <c r="B2236" s="144"/>
      <c r="M2236" s="151"/>
    </row>
    <row r="2237" spans="2:13" s="126" customFormat="1">
      <c r="B2237" s="144"/>
      <c r="M2237" s="151"/>
    </row>
    <row r="2238" spans="2:13" s="126" customFormat="1">
      <c r="B2238" s="144"/>
      <c r="M2238" s="151"/>
    </row>
    <row r="2239" spans="2:13" s="126" customFormat="1">
      <c r="B2239" s="144"/>
      <c r="M2239" s="151"/>
    </row>
    <row r="2240" spans="2:13" s="126" customFormat="1">
      <c r="B2240" s="144"/>
      <c r="M2240" s="151"/>
    </row>
    <row r="2241" spans="2:13" s="126" customFormat="1">
      <c r="B2241" s="144"/>
      <c r="M2241" s="151"/>
    </row>
    <row r="2242" spans="2:13" s="126" customFormat="1">
      <c r="B2242" s="144"/>
      <c r="M2242" s="151"/>
    </row>
    <row r="2243" spans="2:13" s="126" customFormat="1">
      <c r="B2243" s="144"/>
      <c r="M2243" s="151"/>
    </row>
    <row r="2244" spans="2:13" s="126" customFormat="1">
      <c r="B2244" s="144"/>
      <c r="M2244" s="151"/>
    </row>
    <row r="2245" spans="2:13" s="126" customFormat="1">
      <c r="B2245" s="144"/>
      <c r="M2245" s="151"/>
    </row>
    <row r="2246" spans="2:13" s="126" customFormat="1">
      <c r="B2246" s="144"/>
      <c r="M2246" s="151"/>
    </row>
    <row r="2247" spans="2:13" s="126" customFormat="1">
      <c r="B2247" s="144"/>
      <c r="M2247" s="151"/>
    </row>
    <row r="2248" spans="2:13" s="126" customFormat="1">
      <c r="B2248" s="144"/>
      <c r="M2248" s="151"/>
    </row>
    <row r="2249" spans="2:13" s="126" customFormat="1">
      <c r="B2249" s="144"/>
      <c r="M2249" s="151"/>
    </row>
    <row r="2250" spans="2:13" s="126" customFormat="1">
      <c r="B2250" s="144"/>
      <c r="M2250" s="151"/>
    </row>
    <row r="2251" spans="2:13" s="126" customFormat="1">
      <c r="B2251" s="144"/>
      <c r="M2251" s="151"/>
    </row>
    <row r="2252" spans="2:13" s="126" customFormat="1">
      <c r="B2252" s="144"/>
      <c r="M2252" s="151"/>
    </row>
    <row r="2253" spans="2:13" s="126" customFormat="1">
      <c r="B2253" s="144"/>
      <c r="M2253" s="151"/>
    </row>
    <row r="2254" spans="2:13" s="126" customFormat="1">
      <c r="B2254" s="144"/>
      <c r="M2254" s="151"/>
    </row>
    <row r="2255" spans="2:13" s="126" customFormat="1">
      <c r="B2255" s="144"/>
      <c r="M2255" s="151"/>
    </row>
    <row r="2256" spans="2:13" s="126" customFormat="1">
      <c r="B2256" s="144"/>
      <c r="M2256" s="151"/>
    </row>
    <row r="2257" spans="2:13" s="126" customFormat="1">
      <c r="B2257" s="144"/>
      <c r="M2257" s="151"/>
    </row>
    <row r="2258" spans="2:13" s="126" customFormat="1">
      <c r="B2258" s="144"/>
      <c r="M2258" s="151"/>
    </row>
    <row r="2259" spans="2:13" s="126" customFormat="1">
      <c r="B2259" s="144"/>
      <c r="M2259" s="151"/>
    </row>
    <row r="2260" spans="2:13" s="126" customFormat="1">
      <c r="B2260" s="144"/>
      <c r="M2260" s="151"/>
    </row>
    <row r="2261" spans="2:13" s="126" customFormat="1">
      <c r="B2261" s="144"/>
      <c r="M2261" s="151"/>
    </row>
    <row r="2262" spans="2:13" s="126" customFormat="1">
      <c r="B2262" s="144"/>
      <c r="M2262" s="151"/>
    </row>
    <row r="2263" spans="2:13" s="126" customFormat="1">
      <c r="B2263" s="144"/>
      <c r="M2263" s="151"/>
    </row>
    <row r="2264" spans="2:13" s="126" customFormat="1">
      <c r="B2264" s="144"/>
      <c r="M2264" s="151"/>
    </row>
    <row r="2265" spans="2:13" s="126" customFormat="1">
      <c r="B2265" s="144"/>
      <c r="M2265" s="151"/>
    </row>
    <row r="2266" spans="2:13" s="126" customFormat="1">
      <c r="B2266" s="144"/>
      <c r="M2266" s="151"/>
    </row>
    <row r="2267" spans="2:13" s="126" customFormat="1">
      <c r="B2267" s="144"/>
      <c r="M2267" s="151"/>
    </row>
    <row r="2268" spans="2:13" s="126" customFormat="1">
      <c r="B2268" s="144"/>
      <c r="M2268" s="151"/>
    </row>
    <row r="2269" spans="2:13" s="126" customFormat="1">
      <c r="B2269" s="144"/>
      <c r="M2269" s="151"/>
    </row>
    <row r="2270" spans="2:13" s="126" customFormat="1">
      <c r="B2270" s="144"/>
      <c r="M2270" s="151"/>
    </row>
    <row r="2271" spans="2:13" s="126" customFormat="1">
      <c r="B2271" s="144"/>
      <c r="M2271" s="151"/>
    </row>
    <row r="2272" spans="2:13" s="126" customFormat="1">
      <c r="B2272" s="144"/>
      <c r="M2272" s="151"/>
    </row>
    <row r="2273" spans="2:13" s="126" customFormat="1">
      <c r="B2273" s="144"/>
      <c r="M2273" s="151"/>
    </row>
    <row r="2274" spans="2:13" s="126" customFormat="1">
      <c r="B2274" s="144"/>
      <c r="M2274" s="151"/>
    </row>
    <row r="2275" spans="2:13" s="126" customFormat="1">
      <c r="B2275" s="144"/>
      <c r="M2275" s="151"/>
    </row>
    <row r="2276" spans="2:13" s="126" customFormat="1">
      <c r="B2276" s="144"/>
      <c r="M2276" s="151"/>
    </row>
    <row r="2277" spans="2:13" s="126" customFormat="1">
      <c r="B2277" s="144"/>
      <c r="M2277" s="151"/>
    </row>
    <row r="2278" spans="2:13" s="126" customFormat="1">
      <c r="B2278" s="144"/>
      <c r="M2278" s="151"/>
    </row>
    <row r="2279" spans="2:13" s="126" customFormat="1">
      <c r="B2279" s="144"/>
      <c r="M2279" s="151"/>
    </row>
    <row r="2280" spans="2:13" s="126" customFormat="1">
      <c r="B2280" s="144"/>
      <c r="M2280" s="151"/>
    </row>
    <row r="2281" spans="2:13" s="126" customFormat="1">
      <c r="B2281" s="144"/>
      <c r="M2281" s="151"/>
    </row>
    <row r="2282" spans="2:13" s="126" customFormat="1">
      <c r="B2282" s="144"/>
      <c r="M2282" s="151"/>
    </row>
    <row r="2283" spans="2:13" s="126" customFormat="1">
      <c r="B2283" s="144"/>
      <c r="M2283" s="151"/>
    </row>
    <row r="2284" spans="2:13" s="126" customFormat="1">
      <c r="B2284" s="144"/>
      <c r="M2284" s="151"/>
    </row>
    <row r="2285" spans="2:13" s="126" customFormat="1">
      <c r="B2285" s="144"/>
      <c r="M2285" s="151"/>
    </row>
    <row r="2286" spans="2:13" s="126" customFormat="1">
      <c r="B2286" s="144"/>
      <c r="M2286" s="151"/>
    </row>
    <row r="2287" spans="2:13" s="126" customFormat="1">
      <c r="B2287" s="144"/>
      <c r="M2287" s="151"/>
    </row>
    <row r="2288" spans="2:13" s="126" customFormat="1">
      <c r="B2288" s="144"/>
      <c r="M2288" s="151"/>
    </row>
    <row r="2289" spans="2:13" s="126" customFormat="1">
      <c r="B2289" s="144"/>
      <c r="M2289" s="151"/>
    </row>
    <row r="2290" spans="2:13" s="126" customFormat="1">
      <c r="B2290" s="144"/>
      <c r="M2290" s="151"/>
    </row>
    <row r="2291" spans="2:13" s="126" customFormat="1">
      <c r="B2291" s="144"/>
      <c r="M2291" s="151"/>
    </row>
    <row r="2292" spans="2:13" s="126" customFormat="1">
      <c r="B2292" s="144"/>
      <c r="M2292" s="151"/>
    </row>
    <row r="2293" spans="2:13" s="126" customFormat="1">
      <c r="B2293" s="144"/>
      <c r="M2293" s="151"/>
    </row>
    <row r="2294" spans="2:13" s="126" customFormat="1">
      <c r="B2294" s="144"/>
      <c r="M2294" s="151"/>
    </row>
    <row r="2295" spans="2:13" s="126" customFormat="1">
      <c r="B2295" s="144"/>
      <c r="M2295" s="151"/>
    </row>
    <row r="2296" spans="2:13" s="126" customFormat="1">
      <c r="B2296" s="144"/>
      <c r="M2296" s="151"/>
    </row>
    <row r="2297" spans="2:13" s="126" customFormat="1">
      <c r="B2297" s="144"/>
      <c r="M2297" s="151"/>
    </row>
    <row r="2298" spans="2:13" s="126" customFormat="1">
      <c r="B2298" s="144"/>
      <c r="M2298" s="151"/>
    </row>
    <row r="2299" spans="2:13" s="126" customFormat="1">
      <c r="B2299" s="144"/>
      <c r="M2299" s="151"/>
    </row>
    <row r="2300" spans="2:13" s="126" customFormat="1">
      <c r="B2300" s="144"/>
      <c r="M2300" s="151"/>
    </row>
    <row r="2301" spans="2:13" s="126" customFormat="1">
      <c r="B2301" s="144"/>
      <c r="M2301" s="151"/>
    </row>
    <row r="2302" spans="2:13" s="126" customFormat="1">
      <c r="B2302" s="144"/>
      <c r="M2302" s="151"/>
    </row>
    <row r="2303" spans="2:13" s="126" customFormat="1">
      <c r="B2303" s="144"/>
      <c r="M2303" s="151"/>
    </row>
    <row r="2304" spans="2:13" s="126" customFormat="1">
      <c r="B2304" s="144"/>
      <c r="M2304" s="151"/>
    </row>
    <row r="2305" spans="2:13" s="126" customFormat="1">
      <c r="B2305" s="144"/>
      <c r="M2305" s="151"/>
    </row>
    <row r="2306" spans="2:13" s="126" customFormat="1">
      <c r="B2306" s="144"/>
      <c r="M2306" s="151"/>
    </row>
    <row r="2307" spans="2:13" s="126" customFormat="1">
      <c r="B2307" s="144"/>
      <c r="M2307" s="151"/>
    </row>
    <row r="2308" spans="2:13" s="126" customFormat="1">
      <c r="B2308" s="144"/>
      <c r="M2308" s="151"/>
    </row>
    <row r="2309" spans="2:13" s="126" customFormat="1">
      <c r="B2309" s="144"/>
      <c r="M2309" s="151"/>
    </row>
    <row r="2310" spans="2:13" s="126" customFormat="1">
      <c r="B2310" s="144"/>
      <c r="M2310" s="151"/>
    </row>
    <row r="2311" spans="2:13" s="126" customFormat="1">
      <c r="B2311" s="144"/>
      <c r="M2311" s="151"/>
    </row>
    <row r="2312" spans="2:13" s="126" customFormat="1">
      <c r="B2312" s="144"/>
      <c r="M2312" s="151"/>
    </row>
    <row r="2313" spans="2:13" s="126" customFormat="1">
      <c r="B2313" s="144"/>
      <c r="M2313" s="151"/>
    </row>
    <row r="2314" spans="2:13" s="126" customFormat="1">
      <c r="B2314" s="144"/>
      <c r="M2314" s="151"/>
    </row>
    <row r="2315" spans="2:13" s="126" customFormat="1">
      <c r="B2315" s="144"/>
      <c r="M2315" s="151"/>
    </row>
    <row r="2316" spans="2:13" s="126" customFormat="1">
      <c r="B2316" s="144"/>
      <c r="M2316" s="151"/>
    </row>
    <row r="2317" spans="2:13" s="126" customFormat="1">
      <c r="B2317" s="144"/>
      <c r="M2317" s="151"/>
    </row>
    <row r="2318" spans="2:13" s="126" customFormat="1">
      <c r="B2318" s="144"/>
      <c r="M2318" s="151"/>
    </row>
    <row r="2319" spans="2:13" s="126" customFormat="1">
      <c r="B2319" s="144"/>
      <c r="M2319" s="151"/>
    </row>
    <row r="2320" spans="2:13" s="126" customFormat="1">
      <c r="B2320" s="144"/>
      <c r="M2320" s="151"/>
    </row>
    <row r="2321" spans="2:13" s="126" customFormat="1">
      <c r="B2321" s="144"/>
      <c r="M2321" s="151"/>
    </row>
    <row r="2322" spans="2:13" s="126" customFormat="1">
      <c r="B2322" s="144"/>
      <c r="M2322" s="151"/>
    </row>
    <row r="2323" spans="2:13" s="126" customFormat="1">
      <c r="B2323" s="144"/>
      <c r="M2323" s="151"/>
    </row>
    <row r="2324" spans="2:13" s="126" customFormat="1">
      <c r="B2324" s="144"/>
      <c r="M2324" s="151"/>
    </row>
    <row r="2325" spans="2:13" s="126" customFormat="1">
      <c r="B2325" s="144"/>
      <c r="M2325" s="151"/>
    </row>
    <row r="2326" spans="2:13" s="126" customFormat="1">
      <c r="B2326" s="144"/>
      <c r="M2326" s="151"/>
    </row>
    <row r="2327" spans="2:13" s="126" customFormat="1">
      <c r="B2327" s="144"/>
      <c r="M2327" s="151"/>
    </row>
    <row r="2328" spans="2:13" s="126" customFormat="1">
      <c r="B2328" s="144"/>
      <c r="M2328" s="151"/>
    </row>
    <row r="2329" spans="2:13" s="126" customFormat="1">
      <c r="B2329" s="144"/>
      <c r="M2329" s="151"/>
    </row>
    <row r="2330" spans="2:13" s="126" customFormat="1">
      <c r="B2330" s="144"/>
      <c r="M2330" s="151"/>
    </row>
    <row r="2331" spans="2:13" s="126" customFormat="1">
      <c r="B2331" s="144"/>
      <c r="M2331" s="151"/>
    </row>
    <row r="2332" spans="2:13" s="126" customFormat="1">
      <c r="B2332" s="144"/>
      <c r="M2332" s="151"/>
    </row>
    <row r="2333" spans="2:13" s="126" customFormat="1">
      <c r="B2333" s="144"/>
      <c r="M2333" s="151"/>
    </row>
    <row r="2334" spans="2:13" s="126" customFormat="1">
      <c r="B2334" s="144"/>
      <c r="M2334" s="151"/>
    </row>
    <row r="2335" spans="2:13" s="126" customFormat="1">
      <c r="B2335" s="144"/>
      <c r="M2335" s="151"/>
    </row>
    <row r="2336" spans="2:13" s="126" customFormat="1">
      <c r="B2336" s="144"/>
      <c r="M2336" s="151"/>
    </row>
    <row r="2337" spans="2:13" s="126" customFormat="1">
      <c r="B2337" s="144"/>
      <c r="M2337" s="151"/>
    </row>
    <row r="2338" spans="2:13" s="126" customFormat="1">
      <c r="B2338" s="144"/>
      <c r="M2338" s="151"/>
    </row>
    <row r="2339" spans="2:13" s="126" customFormat="1">
      <c r="B2339" s="144"/>
      <c r="M2339" s="151"/>
    </row>
    <row r="2340" spans="2:13" s="126" customFormat="1">
      <c r="B2340" s="144"/>
      <c r="M2340" s="151"/>
    </row>
    <row r="2341" spans="2:13" s="126" customFormat="1">
      <c r="B2341" s="144"/>
      <c r="M2341" s="151"/>
    </row>
    <row r="2342" spans="2:13" s="126" customFormat="1">
      <c r="B2342" s="144"/>
      <c r="M2342" s="151"/>
    </row>
    <row r="2343" spans="2:13" s="126" customFormat="1">
      <c r="B2343" s="144"/>
      <c r="M2343" s="151"/>
    </row>
    <row r="2344" spans="2:13" s="126" customFormat="1">
      <c r="B2344" s="144"/>
      <c r="M2344" s="151"/>
    </row>
    <row r="2345" spans="2:13" s="126" customFormat="1">
      <c r="B2345" s="144"/>
      <c r="M2345" s="151"/>
    </row>
    <row r="2346" spans="2:13" s="126" customFormat="1">
      <c r="B2346" s="144"/>
      <c r="M2346" s="151"/>
    </row>
    <row r="2347" spans="2:13" s="126" customFormat="1">
      <c r="B2347" s="144"/>
      <c r="M2347" s="151"/>
    </row>
    <row r="2348" spans="2:13" s="126" customFormat="1">
      <c r="B2348" s="144"/>
      <c r="M2348" s="151"/>
    </row>
    <row r="2349" spans="2:13" s="126" customFormat="1">
      <c r="B2349" s="144"/>
      <c r="M2349" s="151"/>
    </row>
    <row r="2350" spans="2:13" s="126" customFormat="1">
      <c r="B2350" s="144"/>
      <c r="M2350" s="151"/>
    </row>
    <row r="2351" spans="2:13" s="126" customFormat="1">
      <c r="B2351" s="144"/>
      <c r="M2351" s="151"/>
    </row>
    <row r="2352" spans="2:13" s="126" customFormat="1">
      <c r="B2352" s="144"/>
      <c r="M2352" s="151"/>
    </row>
    <row r="2353" spans="2:13" s="126" customFormat="1">
      <c r="B2353" s="144"/>
      <c r="M2353" s="151"/>
    </row>
    <row r="2354" spans="2:13" s="126" customFormat="1">
      <c r="B2354" s="144"/>
      <c r="M2354" s="151"/>
    </row>
    <row r="2355" spans="2:13" s="126" customFormat="1">
      <c r="B2355" s="144"/>
      <c r="M2355" s="151"/>
    </row>
    <row r="2356" spans="2:13" s="126" customFormat="1">
      <c r="B2356" s="144"/>
      <c r="M2356" s="151"/>
    </row>
    <row r="2357" spans="2:13" s="126" customFormat="1">
      <c r="B2357" s="144"/>
      <c r="M2357" s="151"/>
    </row>
    <row r="2358" spans="2:13" s="126" customFormat="1">
      <c r="B2358" s="144"/>
      <c r="M2358" s="151"/>
    </row>
    <row r="2359" spans="2:13" s="126" customFormat="1">
      <c r="B2359" s="144"/>
      <c r="M2359" s="151"/>
    </row>
    <row r="2360" spans="2:13" s="126" customFormat="1">
      <c r="B2360" s="144"/>
      <c r="M2360" s="151"/>
    </row>
    <row r="2361" spans="2:13" s="126" customFormat="1">
      <c r="B2361" s="144"/>
      <c r="M2361" s="151"/>
    </row>
    <row r="2362" spans="2:13" s="126" customFormat="1">
      <c r="B2362" s="144"/>
      <c r="M2362" s="151"/>
    </row>
    <row r="2363" spans="2:13" s="126" customFormat="1">
      <c r="B2363" s="144"/>
      <c r="M2363" s="151"/>
    </row>
    <row r="2364" spans="2:13" s="126" customFormat="1">
      <c r="B2364" s="144"/>
      <c r="M2364" s="151"/>
    </row>
    <row r="2365" spans="2:13" s="126" customFormat="1">
      <c r="B2365" s="144"/>
      <c r="M2365" s="151"/>
    </row>
    <row r="2366" spans="2:13" s="126" customFormat="1">
      <c r="B2366" s="144"/>
      <c r="M2366" s="151"/>
    </row>
    <row r="2367" spans="2:13" s="126" customFormat="1">
      <c r="B2367" s="144"/>
      <c r="M2367" s="151"/>
    </row>
    <row r="2368" spans="2:13" s="126" customFormat="1">
      <c r="B2368" s="144"/>
      <c r="M2368" s="151"/>
    </row>
    <row r="2369" spans="2:13" s="126" customFormat="1">
      <c r="B2369" s="144"/>
      <c r="M2369" s="151"/>
    </row>
    <row r="2370" spans="2:13" s="126" customFormat="1">
      <c r="B2370" s="144"/>
      <c r="M2370" s="151"/>
    </row>
    <row r="2371" spans="2:13" s="126" customFormat="1">
      <c r="B2371" s="144"/>
      <c r="M2371" s="151"/>
    </row>
    <row r="2372" spans="2:13" s="126" customFormat="1">
      <c r="B2372" s="144"/>
      <c r="M2372" s="151"/>
    </row>
    <row r="2373" spans="2:13" s="126" customFormat="1">
      <c r="B2373" s="144"/>
      <c r="M2373" s="151"/>
    </row>
    <row r="2374" spans="2:13" s="126" customFormat="1">
      <c r="B2374" s="144"/>
      <c r="M2374" s="151"/>
    </row>
    <row r="2375" spans="2:13" s="126" customFormat="1">
      <c r="B2375" s="144"/>
      <c r="M2375" s="151"/>
    </row>
    <row r="2376" spans="2:13" s="126" customFormat="1">
      <c r="B2376" s="144"/>
      <c r="M2376" s="151"/>
    </row>
    <row r="2377" spans="2:13" s="126" customFormat="1">
      <c r="B2377" s="144"/>
      <c r="M2377" s="151"/>
    </row>
    <row r="2378" spans="2:13" s="126" customFormat="1">
      <c r="B2378" s="144"/>
      <c r="M2378" s="151"/>
    </row>
    <row r="2379" spans="2:13" s="126" customFormat="1">
      <c r="B2379" s="144"/>
      <c r="M2379" s="151"/>
    </row>
    <row r="2380" spans="2:13" s="126" customFormat="1">
      <c r="B2380" s="144"/>
      <c r="M2380" s="151"/>
    </row>
    <row r="2381" spans="2:13" s="126" customFormat="1">
      <c r="B2381" s="144"/>
      <c r="M2381" s="151"/>
    </row>
    <row r="2382" spans="2:13" s="126" customFormat="1">
      <c r="B2382" s="144"/>
      <c r="M2382" s="151"/>
    </row>
    <row r="2383" spans="2:13" s="126" customFormat="1">
      <c r="B2383" s="144"/>
      <c r="M2383" s="151"/>
    </row>
    <row r="2384" spans="2:13" s="126" customFormat="1">
      <c r="B2384" s="144"/>
      <c r="M2384" s="151"/>
    </row>
    <row r="2385" spans="2:13" s="126" customFormat="1">
      <c r="B2385" s="144"/>
      <c r="M2385" s="151"/>
    </row>
    <row r="2386" spans="2:13" s="126" customFormat="1">
      <c r="B2386" s="144"/>
      <c r="M2386" s="151"/>
    </row>
    <row r="2387" spans="2:13" s="126" customFormat="1">
      <c r="B2387" s="144"/>
      <c r="M2387" s="151"/>
    </row>
    <row r="2388" spans="2:13" s="126" customFormat="1">
      <c r="B2388" s="144"/>
      <c r="M2388" s="151"/>
    </row>
    <row r="2389" spans="2:13" s="126" customFormat="1">
      <c r="B2389" s="144"/>
      <c r="M2389" s="151"/>
    </row>
    <row r="2390" spans="2:13" s="126" customFormat="1">
      <c r="B2390" s="144"/>
      <c r="M2390" s="151"/>
    </row>
    <row r="2391" spans="2:13" s="126" customFormat="1">
      <c r="B2391" s="144"/>
      <c r="M2391" s="151"/>
    </row>
    <row r="2392" spans="2:13" s="126" customFormat="1">
      <c r="B2392" s="144"/>
      <c r="M2392" s="151"/>
    </row>
    <row r="2393" spans="2:13" s="126" customFormat="1">
      <c r="B2393" s="144"/>
      <c r="M2393" s="151"/>
    </row>
    <row r="2394" spans="2:13" s="126" customFormat="1">
      <c r="B2394" s="144"/>
      <c r="M2394" s="151"/>
    </row>
    <row r="2395" spans="2:13" s="126" customFormat="1">
      <c r="B2395" s="144"/>
      <c r="M2395" s="151"/>
    </row>
    <row r="2396" spans="2:13" s="126" customFormat="1">
      <c r="B2396" s="144"/>
      <c r="M2396" s="151"/>
    </row>
    <row r="2397" spans="2:13" s="126" customFormat="1">
      <c r="B2397" s="144"/>
      <c r="M2397" s="151"/>
    </row>
    <row r="2398" spans="2:13" s="126" customFormat="1">
      <c r="B2398" s="144"/>
      <c r="M2398" s="151"/>
    </row>
    <row r="2399" spans="2:13" s="126" customFormat="1">
      <c r="B2399" s="144"/>
      <c r="M2399" s="151"/>
    </row>
    <row r="2400" spans="2:13" s="126" customFormat="1">
      <c r="B2400" s="144"/>
      <c r="M2400" s="151"/>
    </row>
    <row r="2401" spans="2:13" s="126" customFormat="1">
      <c r="B2401" s="144"/>
      <c r="M2401" s="151"/>
    </row>
    <row r="2402" spans="2:13" s="126" customFormat="1">
      <c r="B2402" s="144"/>
      <c r="M2402" s="151"/>
    </row>
    <row r="2403" spans="2:13" s="126" customFormat="1">
      <c r="B2403" s="144"/>
      <c r="M2403" s="151"/>
    </row>
    <row r="2404" spans="2:13" s="126" customFormat="1">
      <c r="B2404" s="144"/>
      <c r="M2404" s="151"/>
    </row>
    <row r="2405" spans="2:13" s="126" customFormat="1">
      <c r="B2405" s="144"/>
      <c r="M2405" s="151"/>
    </row>
    <row r="2406" spans="2:13" s="126" customFormat="1">
      <c r="B2406" s="144"/>
      <c r="M2406" s="151"/>
    </row>
    <row r="2407" spans="2:13" s="126" customFormat="1">
      <c r="B2407" s="144"/>
      <c r="M2407" s="151"/>
    </row>
    <row r="2408" spans="2:13" s="126" customFormat="1">
      <c r="B2408" s="144"/>
      <c r="M2408" s="151"/>
    </row>
    <row r="2409" spans="2:13" s="126" customFormat="1">
      <c r="B2409" s="144"/>
      <c r="M2409" s="151"/>
    </row>
    <row r="2410" spans="2:13" s="126" customFormat="1">
      <c r="B2410" s="144"/>
      <c r="M2410" s="151"/>
    </row>
    <row r="2411" spans="2:13" s="126" customFormat="1">
      <c r="B2411" s="144"/>
      <c r="M2411" s="151"/>
    </row>
    <row r="2412" spans="2:13" s="126" customFormat="1">
      <c r="B2412" s="144"/>
      <c r="M2412" s="151"/>
    </row>
    <row r="2413" spans="2:13" s="126" customFormat="1">
      <c r="B2413" s="144"/>
      <c r="M2413" s="151"/>
    </row>
    <row r="2414" spans="2:13" s="126" customFormat="1">
      <c r="B2414" s="144"/>
      <c r="M2414" s="151"/>
    </row>
    <row r="2415" spans="2:13" s="126" customFormat="1">
      <c r="B2415" s="144"/>
      <c r="M2415" s="151"/>
    </row>
    <row r="2416" spans="2:13" s="126" customFormat="1">
      <c r="B2416" s="144"/>
      <c r="M2416" s="151"/>
    </row>
    <row r="2417" spans="2:13" s="126" customFormat="1">
      <c r="B2417" s="144"/>
      <c r="M2417" s="151"/>
    </row>
    <row r="2418" spans="2:13" s="126" customFormat="1">
      <c r="B2418" s="144"/>
      <c r="M2418" s="151"/>
    </row>
    <row r="2419" spans="2:13" s="126" customFormat="1">
      <c r="B2419" s="144"/>
      <c r="M2419" s="151"/>
    </row>
    <row r="2420" spans="2:13" s="126" customFormat="1">
      <c r="B2420" s="144"/>
      <c r="M2420" s="151"/>
    </row>
    <row r="2421" spans="2:13" s="126" customFormat="1">
      <c r="B2421" s="144"/>
      <c r="M2421" s="151"/>
    </row>
    <row r="2422" spans="2:13" s="126" customFormat="1">
      <c r="B2422" s="144"/>
      <c r="M2422" s="151"/>
    </row>
    <row r="2423" spans="2:13" s="126" customFormat="1">
      <c r="B2423" s="144"/>
      <c r="M2423" s="151"/>
    </row>
    <row r="2424" spans="2:13" s="126" customFormat="1">
      <c r="B2424" s="144"/>
      <c r="M2424" s="151"/>
    </row>
    <row r="2425" spans="2:13" s="126" customFormat="1">
      <c r="B2425" s="144"/>
      <c r="M2425" s="151"/>
    </row>
    <row r="2426" spans="2:13" s="126" customFormat="1">
      <c r="B2426" s="144"/>
      <c r="M2426" s="151"/>
    </row>
    <row r="2427" spans="2:13" s="126" customFormat="1">
      <c r="B2427" s="144"/>
      <c r="M2427" s="151"/>
    </row>
    <row r="2428" spans="2:13" s="126" customFormat="1">
      <c r="B2428" s="144"/>
      <c r="M2428" s="151"/>
    </row>
    <row r="2429" spans="2:13" s="126" customFormat="1">
      <c r="B2429" s="144"/>
      <c r="M2429" s="151"/>
    </row>
    <row r="2430" spans="2:13" s="126" customFormat="1">
      <c r="B2430" s="144"/>
      <c r="M2430" s="151"/>
    </row>
    <row r="2431" spans="2:13" s="126" customFormat="1">
      <c r="B2431" s="144"/>
      <c r="M2431" s="151"/>
    </row>
    <row r="2432" spans="2:13" s="126" customFormat="1">
      <c r="B2432" s="144"/>
      <c r="M2432" s="151"/>
    </row>
    <row r="2433" spans="2:13" s="126" customFormat="1">
      <c r="B2433" s="144"/>
      <c r="M2433" s="151"/>
    </row>
    <row r="2434" spans="2:13" s="126" customFormat="1">
      <c r="B2434" s="144"/>
      <c r="M2434" s="151"/>
    </row>
    <row r="2435" spans="2:13" s="126" customFormat="1">
      <c r="B2435" s="144"/>
      <c r="M2435" s="151"/>
    </row>
    <row r="2436" spans="2:13" s="126" customFormat="1">
      <c r="B2436" s="144"/>
      <c r="M2436" s="151"/>
    </row>
    <row r="2437" spans="2:13" s="126" customFormat="1">
      <c r="B2437" s="144"/>
      <c r="M2437" s="151"/>
    </row>
    <row r="2438" spans="2:13" s="126" customFormat="1">
      <c r="B2438" s="144"/>
      <c r="M2438" s="151"/>
    </row>
    <row r="2439" spans="2:13" s="126" customFormat="1">
      <c r="B2439" s="144"/>
      <c r="M2439" s="151"/>
    </row>
    <row r="2440" spans="2:13" s="126" customFormat="1">
      <c r="B2440" s="144"/>
      <c r="M2440" s="151"/>
    </row>
    <row r="2441" spans="2:13" s="126" customFormat="1">
      <c r="B2441" s="144"/>
      <c r="M2441" s="151"/>
    </row>
    <row r="2442" spans="2:13" s="126" customFormat="1">
      <c r="B2442" s="144"/>
      <c r="M2442" s="151"/>
    </row>
    <row r="2443" spans="2:13" s="126" customFormat="1">
      <c r="B2443" s="144"/>
      <c r="M2443" s="151"/>
    </row>
    <row r="2444" spans="2:13" s="126" customFormat="1">
      <c r="B2444" s="144"/>
      <c r="M2444" s="151"/>
    </row>
    <row r="2445" spans="2:13" s="126" customFormat="1">
      <c r="B2445" s="144"/>
      <c r="M2445" s="151"/>
    </row>
    <row r="2446" spans="2:13" s="126" customFormat="1">
      <c r="B2446" s="144"/>
      <c r="M2446" s="151"/>
    </row>
    <row r="2447" spans="2:13" s="126" customFormat="1">
      <c r="B2447" s="144"/>
      <c r="M2447" s="151"/>
    </row>
    <row r="2448" spans="2:13" s="126" customFormat="1">
      <c r="B2448" s="144"/>
      <c r="M2448" s="151"/>
    </row>
    <row r="2449" spans="2:13" s="126" customFormat="1">
      <c r="B2449" s="144"/>
      <c r="M2449" s="151"/>
    </row>
    <row r="2450" spans="2:13" s="126" customFormat="1">
      <c r="B2450" s="144"/>
      <c r="M2450" s="151"/>
    </row>
    <row r="2451" spans="2:13" s="126" customFormat="1">
      <c r="B2451" s="144"/>
      <c r="M2451" s="151"/>
    </row>
    <row r="2452" spans="2:13" s="126" customFormat="1">
      <c r="B2452" s="144"/>
      <c r="M2452" s="151"/>
    </row>
    <row r="2453" spans="2:13" s="126" customFormat="1">
      <c r="B2453" s="144"/>
      <c r="M2453" s="151"/>
    </row>
    <row r="2454" spans="2:13" s="126" customFormat="1">
      <c r="B2454" s="144"/>
      <c r="M2454" s="151"/>
    </row>
    <row r="2455" spans="2:13" s="126" customFormat="1">
      <c r="B2455" s="144"/>
      <c r="M2455" s="151"/>
    </row>
    <row r="2456" spans="2:13" s="126" customFormat="1">
      <c r="B2456" s="144"/>
      <c r="M2456" s="151"/>
    </row>
    <row r="2457" spans="2:13" s="126" customFormat="1">
      <c r="B2457" s="144"/>
      <c r="M2457" s="151"/>
    </row>
    <row r="2458" spans="2:13" s="126" customFormat="1">
      <c r="B2458" s="144"/>
      <c r="M2458" s="151"/>
    </row>
    <row r="2459" spans="2:13" s="126" customFormat="1">
      <c r="B2459" s="144"/>
      <c r="M2459" s="151"/>
    </row>
    <row r="2460" spans="2:13" s="126" customFormat="1">
      <c r="B2460" s="144"/>
      <c r="M2460" s="151"/>
    </row>
    <row r="2461" spans="2:13" s="126" customFormat="1">
      <c r="B2461" s="144"/>
      <c r="M2461" s="151"/>
    </row>
    <row r="2462" spans="2:13" s="126" customFormat="1">
      <c r="B2462" s="144"/>
      <c r="M2462" s="151"/>
    </row>
    <row r="2463" spans="2:13" s="126" customFormat="1">
      <c r="B2463" s="144"/>
      <c r="M2463" s="151"/>
    </row>
    <row r="2464" spans="2:13" s="126" customFormat="1">
      <c r="B2464" s="144"/>
      <c r="M2464" s="151"/>
    </row>
    <row r="2465" spans="2:13" s="126" customFormat="1">
      <c r="B2465" s="144"/>
      <c r="M2465" s="151"/>
    </row>
    <row r="2466" spans="2:13" s="126" customFormat="1">
      <c r="B2466" s="144"/>
      <c r="M2466" s="151"/>
    </row>
    <row r="2467" spans="2:13" s="126" customFormat="1">
      <c r="B2467" s="144"/>
      <c r="M2467" s="151"/>
    </row>
    <row r="2468" spans="2:13" s="126" customFormat="1">
      <c r="B2468" s="144"/>
      <c r="M2468" s="151"/>
    </row>
    <row r="2469" spans="2:13" s="126" customFormat="1">
      <c r="B2469" s="144"/>
      <c r="M2469" s="151"/>
    </row>
    <row r="2470" spans="2:13" s="126" customFormat="1">
      <c r="B2470" s="144"/>
      <c r="M2470" s="151"/>
    </row>
    <row r="2471" spans="2:13" s="126" customFormat="1">
      <c r="B2471" s="144"/>
      <c r="M2471" s="151"/>
    </row>
    <row r="2472" spans="2:13" s="126" customFormat="1">
      <c r="B2472" s="144"/>
      <c r="M2472" s="151"/>
    </row>
    <row r="2473" spans="2:13" s="126" customFormat="1">
      <c r="B2473" s="144"/>
      <c r="M2473" s="151"/>
    </row>
    <row r="2474" spans="2:13" s="126" customFormat="1">
      <c r="B2474" s="144"/>
      <c r="M2474" s="151"/>
    </row>
    <row r="2475" spans="2:13" s="126" customFormat="1">
      <c r="B2475" s="144"/>
      <c r="M2475" s="151"/>
    </row>
    <row r="2476" spans="2:13" s="126" customFormat="1">
      <c r="B2476" s="144"/>
      <c r="M2476" s="151"/>
    </row>
    <row r="2477" spans="2:13" s="126" customFormat="1">
      <c r="B2477" s="144"/>
      <c r="M2477" s="151"/>
    </row>
    <row r="2478" spans="2:13" s="126" customFormat="1">
      <c r="B2478" s="144"/>
      <c r="M2478" s="151"/>
    </row>
    <row r="2479" spans="2:13" s="126" customFormat="1">
      <c r="B2479" s="144"/>
      <c r="M2479" s="151"/>
    </row>
    <row r="2480" spans="2:13" s="126" customFormat="1">
      <c r="B2480" s="144"/>
      <c r="M2480" s="151"/>
    </row>
    <row r="2481" spans="2:13" s="126" customFormat="1">
      <c r="B2481" s="144"/>
      <c r="M2481" s="151"/>
    </row>
    <row r="2482" spans="2:13" s="126" customFormat="1">
      <c r="B2482" s="144"/>
      <c r="M2482" s="151"/>
    </row>
    <row r="2483" spans="2:13" s="126" customFormat="1">
      <c r="B2483" s="144"/>
      <c r="M2483" s="151"/>
    </row>
    <row r="2484" spans="2:13" s="126" customFormat="1">
      <c r="B2484" s="144"/>
      <c r="M2484" s="151"/>
    </row>
    <row r="2485" spans="2:13" s="126" customFormat="1">
      <c r="B2485" s="144"/>
      <c r="M2485" s="151"/>
    </row>
    <row r="2486" spans="2:13" s="126" customFormat="1">
      <c r="B2486" s="144"/>
      <c r="M2486" s="151"/>
    </row>
    <row r="2487" spans="2:13" s="126" customFormat="1">
      <c r="B2487" s="144"/>
      <c r="M2487" s="151"/>
    </row>
    <row r="2488" spans="2:13" s="126" customFormat="1">
      <c r="B2488" s="144"/>
      <c r="M2488" s="151"/>
    </row>
    <row r="2489" spans="2:13" s="126" customFormat="1">
      <c r="B2489" s="144"/>
      <c r="M2489" s="151"/>
    </row>
    <row r="2490" spans="2:13" s="126" customFormat="1">
      <c r="B2490" s="144"/>
      <c r="M2490" s="151"/>
    </row>
    <row r="2491" spans="2:13" s="126" customFormat="1">
      <c r="B2491" s="144"/>
      <c r="M2491" s="151"/>
    </row>
    <row r="2492" spans="2:13" s="126" customFormat="1">
      <c r="B2492" s="144"/>
      <c r="M2492" s="151"/>
    </row>
    <row r="2493" spans="2:13" s="126" customFormat="1">
      <c r="B2493" s="144"/>
      <c r="M2493" s="151"/>
    </row>
    <row r="2494" spans="2:13" s="126" customFormat="1">
      <c r="B2494" s="144"/>
      <c r="M2494" s="151"/>
    </row>
    <row r="2495" spans="2:13" s="126" customFormat="1">
      <c r="B2495" s="144"/>
      <c r="M2495" s="151"/>
    </row>
    <row r="2496" spans="2:13" s="126" customFormat="1">
      <c r="B2496" s="144"/>
      <c r="M2496" s="151"/>
    </row>
    <row r="2497" spans="2:13" s="126" customFormat="1">
      <c r="B2497" s="144"/>
      <c r="M2497" s="151"/>
    </row>
    <row r="2498" spans="2:13" s="126" customFormat="1">
      <c r="B2498" s="144"/>
      <c r="M2498" s="151"/>
    </row>
    <row r="2499" spans="2:13" s="126" customFormat="1">
      <c r="B2499" s="144"/>
      <c r="M2499" s="151"/>
    </row>
    <row r="2500" spans="2:13" s="126" customFormat="1">
      <c r="B2500" s="144"/>
      <c r="M2500" s="151"/>
    </row>
    <row r="2501" spans="2:13" s="126" customFormat="1">
      <c r="B2501" s="144"/>
      <c r="M2501" s="151"/>
    </row>
    <row r="2502" spans="2:13" s="126" customFormat="1">
      <c r="B2502" s="144"/>
      <c r="M2502" s="151"/>
    </row>
    <row r="2503" spans="2:13" s="126" customFormat="1">
      <c r="B2503" s="144"/>
      <c r="M2503" s="151"/>
    </row>
    <row r="2504" spans="2:13" s="126" customFormat="1">
      <c r="B2504" s="144"/>
      <c r="M2504" s="151"/>
    </row>
    <row r="2505" spans="2:13" s="126" customFormat="1">
      <c r="B2505" s="144"/>
      <c r="M2505" s="151"/>
    </row>
    <row r="2506" spans="2:13" s="126" customFormat="1">
      <c r="B2506" s="144"/>
      <c r="M2506" s="151"/>
    </row>
    <row r="2507" spans="2:13" s="126" customFormat="1">
      <c r="B2507" s="144"/>
      <c r="M2507" s="151"/>
    </row>
    <row r="2508" spans="2:13" s="126" customFormat="1">
      <c r="B2508" s="144"/>
      <c r="M2508" s="151"/>
    </row>
    <row r="2509" spans="2:13" s="126" customFormat="1">
      <c r="B2509" s="144"/>
      <c r="M2509" s="151"/>
    </row>
    <row r="2510" spans="2:13" s="126" customFormat="1">
      <c r="B2510" s="144"/>
      <c r="M2510" s="151"/>
    </row>
    <row r="2511" spans="2:13" s="126" customFormat="1">
      <c r="B2511" s="144"/>
      <c r="M2511" s="151"/>
    </row>
    <row r="2512" spans="2:13" s="126" customFormat="1">
      <c r="B2512" s="144"/>
      <c r="M2512" s="151"/>
    </row>
    <row r="2513" spans="2:13" s="126" customFormat="1">
      <c r="B2513" s="144"/>
      <c r="M2513" s="151"/>
    </row>
    <row r="2514" spans="2:13" s="126" customFormat="1">
      <c r="B2514" s="144"/>
      <c r="M2514" s="151"/>
    </row>
    <row r="2515" spans="2:13" s="126" customFormat="1">
      <c r="B2515" s="144"/>
      <c r="M2515" s="151"/>
    </row>
    <row r="2516" spans="2:13" s="126" customFormat="1">
      <c r="B2516" s="144"/>
      <c r="M2516" s="151"/>
    </row>
    <row r="2517" spans="2:13" s="126" customFormat="1">
      <c r="B2517" s="144"/>
      <c r="M2517" s="151"/>
    </row>
    <row r="2518" spans="2:13" s="126" customFormat="1">
      <c r="B2518" s="144"/>
      <c r="M2518" s="151"/>
    </row>
    <row r="2519" spans="2:13" s="126" customFormat="1">
      <c r="B2519" s="144"/>
      <c r="M2519" s="151"/>
    </row>
    <row r="2520" spans="2:13" s="126" customFormat="1">
      <c r="B2520" s="144"/>
      <c r="M2520" s="151"/>
    </row>
    <row r="2521" spans="2:13" s="126" customFormat="1">
      <c r="B2521" s="144"/>
      <c r="M2521" s="151"/>
    </row>
    <row r="2522" spans="2:13" s="126" customFormat="1">
      <c r="B2522" s="144"/>
      <c r="M2522" s="151"/>
    </row>
    <row r="2523" spans="2:13" s="126" customFormat="1">
      <c r="B2523" s="144"/>
      <c r="M2523" s="151"/>
    </row>
    <row r="2524" spans="2:13" s="126" customFormat="1">
      <c r="B2524" s="144"/>
      <c r="M2524" s="151"/>
    </row>
    <row r="2525" spans="2:13" s="126" customFormat="1">
      <c r="B2525" s="144"/>
      <c r="M2525" s="151"/>
    </row>
    <row r="2526" spans="2:13" s="126" customFormat="1">
      <c r="B2526" s="144"/>
      <c r="M2526" s="151"/>
    </row>
    <row r="2527" spans="2:13" s="126" customFormat="1">
      <c r="B2527" s="144"/>
      <c r="M2527" s="151"/>
    </row>
    <row r="2528" spans="2:13" s="126" customFormat="1">
      <c r="B2528" s="144"/>
      <c r="M2528" s="151"/>
    </row>
    <row r="2529" spans="2:13" s="126" customFormat="1">
      <c r="B2529" s="144"/>
      <c r="M2529" s="151"/>
    </row>
    <row r="2530" spans="2:13" s="126" customFormat="1">
      <c r="B2530" s="144"/>
      <c r="M2530" s="151"/>
    </row>
    <row r="2531" spans="2:13" s="126" customFormat="1">
      <c r="B2531" s="144"/>
      <c r="M2531" s="151"/>
    </row>
    <row r="2532" spans="2:13" s="126" customFormat="1">
      <c r="B2532" s="144"/>
      <c r="M2532" s="151"/>
    </row>
    <row r="2533" spans="2:13" s="126" customFormat="1">
      <c r="B2533" s="144"/>
      <c r="M2533" s="151"/>
    </row>
    <row r="2534" spans="2:13" s="126" customFormat="1">
      <c r="B2534" s="144"/>
      <c r="M2534" s="151"/>
    </row>
    <row r="2535" spans="2:13" s="126" customFormat="1">
      <c r="B2535" s="144"/>
      <c r="M2535" s="151"/>
    </row>
    <row r="2536" spans="2:13" s="126" customFormat="1">
      <c r="B2536" s="144"/>
      <c r="M2536" s="151"/>
    </row>
    <row r="2537" spans="2:13" s="126" customFormat="1">
      <c r="B2537" s="144"/>
      <c r="M2537" s="151"/>
    </row>
    <row r="2538" spans="2:13" s="126" customFormat="1">
      <c r="B2538" s="144"/>
      <c r="M2538" s="151"/>
    </row>
    <row r="2539" spans="2:13" s="126" customFormat="1">
      <c r="B2539" s="144"/>
      <c r="M2539" s="151"/>
    </row>
    <row r="2540" spans="2:13" s="126" customFormat="1">
      <c r="B2540" s="144"/>
      <c r="M2540" s="151"/>
    </row>
    <row r="2541" spans="2:13" s="126" customFormat="1">
      <c r="B2541" s="144"/>
      <c r="M2541" s="151"/>
    </row>
    <row r="2542" spans="2:13" s="126" customFormat="1">
      <c r="B2542" s="144"/>
      <c r="M2542" s="151"/>
    </row>
    <row r="2543" spans="2:13" s="126" customFormat="1">
      <c r="B2543" s="144"/>
      <c r="M2543" s="151"/>
    </row>
    <row r="2544" spans="2:13" s="126" customFormat="1">
      <c r="B2544" s="144"/>
      <c r="M2544" s="151"/>
    </row>
    <row r="2545" spans="2:13" s="126" customFormat="1">
      <c r="B2545" s="144"/>
      <c r="M2545" s="151"/>
    </row>
    <row r="2546" spans="2:13" s="126" customFormat="1">
      <c r="B2546" s="144"/>
      <c r="M2546" s="151"/>
    </row>
    <row r="2547" spans="2:13" s="126" customFormat="1">
      <c r="B2547" s="144"/>
      <c r="M2547" s="151"/>
    </row>
    <row r="2548" spans="2:13" s="126" customFormat="1">
      <c r="B2548" s="144"/>
      <c r="M2548" s="151"/>
    </row>
    <row r="2549" spans="2:13" s="126" customFormat="1">
      <c r="B2549" s="144"/>
      <c r="M2549" s="151"/>
    </row>
    <row r="2550" spans="2:13" s="126" customFormat="1">
      <c r="B2550" s="144"/>
      <c r="M2550" s="151"/>
    </row>
    <row r="2551" spans="2:13" s="126" customFormat="1">
      <c r="B2551" s="144"/>
      <c r="M2551" s="151"/>
    </row>
    <row r="2552" spans="2:13" s="126" customFormat="1">
      <c r="B2552" s="144"/>
      <c r="M2552" s="151"/>
    </row>
    <row r="2553" spans="2:13" s="126" customFormat="1">
      <c r="B2553" s="144"/>
      <c r="M2553" s="151"/>
    </row>
    <row r="2554" spans="2:13" s="126" customFormat="1">
      <c r="B2554" s="144"/>
      <c r="M2554" s="151"/>
    </row>
    <row r="2555" spans="2:13" s="126" customFormat="1">
      <c r="B2555" s="144"/>
      <c r="M2555" s="151"/>
    </row>
    <row r="2556" spans="2:13" s="126" customFormat="1">
      <c r="B2556" s="144"/>
      <c r="M2556" s="151"/>
    </row>
    <row r="2557" spans="2:13" s="126" customFormat="1">
      <c r="B2557" s="144"/>
      <c r="M2557" s="151"/>
    </row>
    <row r="2558" spans="2:13" s="126" customFormat="1">
      <c r="B2558" s="144"/>
      <c r="M2558" s="151"/>
    </row>
    <row r="2559" spans="2:13" s="126" customFormat="1">
      <c r="B2559" s="144"/>
      <c r="M2559" s="151"/>
    </row>
    <row r="2560" spans="2:13" s="126" customFormat="1">
      <c r="B2560" s="144"/>
      <c r="M2560" s="151"/>
    </row>
    <row r="2561" spans="2:13" s="126" customFormat="1">
      <c r="B2561" s="144"/>
      <c r="M2561" s="151"/>
    </row>
    <row r="2562" spans="2:13" s="126" customFormat="1">
      <c r="B2562" s="144"/>
      <c r="M2562" s="151"/>
    </row>
    <row r="2563" spans="2:13" s="126" customFormat="1">
      <c r="B2563" s="144"/>
      <c r="M2563" s="151"/>
    </row>
    <row r="2564" spans="2:13" s="126" customFormat="1">
      <c r="B2564" s="144"/>
      <c r="M2564" s="151"/>
    </row>
    <row r="2565" spans="2:13" s="126" customFormat="1">
      <c r="B2565" s="144"/>
      <c r="M2565" s="151"/>
    </row>
    <row r="2566" spans="2:13" s="126" customFormat="1">
      <c r="B2566" s="144"/>
      <c r="M2566" s="151"/>
    </row>
    <row r="2567" spans="2:13" s="126" customFormat="1">
      <c r="B2567" s="144"/>
      <c r="M2567" s="151"/>
    </row>
    <row r="2568" spans="2:13" s="126" customFormat="1">
      <c r="B2568" s="144"/>
      <c r="M2568" s="151"/>
    </row>
    <row r="2569" spans="2:13" s="126" customFormat="1">
      <c r="B2569" s="144"/>
      <c r="M2569" s="151"/>
    </row>
    <row r="2570" spans="2:13" s="126" customFormat="1">
      <c r="B2570" s="144"/>
      <c r="M2570" s="151"/>
    </row>
    <row r="2571" spans="2:13" s="126" customFormat="1">
      <c r="B2571" s="144"/>
      <c r="M2571" s="151"/>
    </row>
    <row r="2572" spans="2:13" s="126" customFormat="1">
      <c r="B2572" s="144"/>
      <c r="M2572" s="151"/>
    </row>
    <row r="2573" spans="2:13" s="126" customFormat="1">
      <c r="B2573" s="144"/>
      <c r="M2573" s="151"/>
    </row>
    <row r="2574" spans="2:13" s="126" customFormat="1">
      <c r="B2574" s="144"/>
      <c r="M2574" s="151"/>
    </row>
    <row r="2575" spans="2:13" s="126" customFormat="1">
      <c r="B2575" s="144"/>
      <c r="M2575" s="151"/>
    </row>
    <row r="2576" spans="2:13" s="126" customFormat="1">
      <c r="B2576" s="144"/>
      <c r="M2576" s="151"/>
    </row>
    <row r="2577" spans="2:13" s="126" customFormat="1">
      <c r="B2577" s="144"/>
      <c r="M2577" s="151"/>
    </row>
    <row r="2578" spans="2:13" s="126" customFormat="1">
      <c r="B2578" s="144"/>
      <c r="M2578" s="151"/>
    </row>
    <row r="2579" spans="2:13" s="126" customFormat="1">
      <c r="B2579" s="144"/>
      <c r="M2579" s="151"/>
    </row>
    <row r="2580" spans="2:13" s="126" customFormat="1">
      <c r="B2580" s="144"/>
      <c r="M2580" s="151"/>
    </row>
    <row r="2581" spans="2:13" s="126" customFormat="1">
      <c r="B2581" s="144"/>
      <c r="M2581" s="151"/>
    </row>
    <row r="2582" spans="2:13" s="126" customFormat="1">
      <c r="B2582" s="144"/>
      <c r="M2582" s="151"/>
    </row>
    <row r="2583" spans="2:13" s="126" customFormat="1">
      <c r="B2583" s="144"/>
      <c r="M2583" s="151"/>
    </row>
    <row r="2584" spans="2:13" s="126" customFormat="1">
      <c r="B2584" s="144"/>
      <c r="M2584" s="151"/>
    </row>
    <row r="2585" spans="2:13" s="126" customFormat="1">
      <c r="B2585" s="144"/>
      <c r="M2585" s="151"/>
    </row>
    <row r="2586" spans="2:13" s="126" customFormat="1">
      <c r="B2586" s="144"/>
      <c r="M2586" s="151"/>
    </row>
    <row r="2587" spans="2:13" s="126" customFormat="1">
      <c r="B2587" s="144"/>
      <c r="M2587" s="151"/>
    </row>
    <row r="2588" spans="2:13" s="126" customFormat="1">
      <c r="B2588" s="144"/>
      <c r="M2588" s="151"/>
    </row>
    <row r="2589" spans="2:13" s="126" customFormat="1">
      <c r="B2589" s="144"/>
      <c r="M2589" s="151"/>
    </row>
    <row r="2590" spans="2:13" s="126" customFormat="1">
      <c r="B2590" s="144"/>
      <c r="M2590" s="151"/>
    </row>
    <row r="2591" spans="2:13" s="126" customFormat="1">
      <c r="B2591" s="144"/>
      <c r="M2591" s="151"/>
    </row>
    <row r="2592" spans="2:13" s="126" customFormat="1">
      <c r="B2592" s="144"/>
      <c r="M2592" s="151"/>
    </row>
    <row r="2593" spans="2:13" s="126" customFormat="1">
      <c r="B2593" s="144"/>
      <c r="M2593" s="151"/>
    </row>
    <row r="2594" spans="2:13" s="126" customFormat="1">
      <c r="B2594" s="144"/>
      <c r="M2594" s="151"/>
    </row>
    <row r="2595" spans="2:13" s="126" customFormat="1">
      <c r="B2595" s="144"/>
      <c r="M2595" s="151"/>
    </row>
    <row r="2596" spans="2:13" s="126" customFormat="1">
      <c r="B2596" s="144"/>
      <c r="M2596" s="151"/>
    </row>
    <row r="2597" spans="2:13" s="126" customFormat="1">
      <c r="B2597" s="144"/>
      <c r="M2597" s="151"/>
    </row>
    <row r="2598" spans="2:13" s="126" customFormat="1">
      <c r="B2598" s="144"/>
      <c r="M2598" s="151"/>
    </row>
    <row r="2599" spans="2:13" s="126" customFormat="1">
      <c r="B2599" s="144"/>
      <c r="M2599" s="151"/>
    </row>
    <row r="2600" spans="2:13" s="126" customFormat="1">
      <c r="B2600" s="144"/>
      <c r="M2600" s="151"/>
    </row>
    <row r="2601" spans="2:13" s="126" customFormat="1">
      <c r="B2601" s="144"/>
      <c r="M2601" s="151"/>
    </row>
    <row r="2602" spans="2:13" s="126" customFormat="1">
      <c r="B2602" s="144"/>
      <c r="M2602" s="151"/>
    </row>
    <row r="2603" spans="2:13" s="126" customFormat="1">
      <c r="B2603" s="144"/>
      <c r="M2603" s="151"/>
    </row>
    <row r="2604" spans="2:13" s="126" customFormat="1">
      <c r="B2604" s="144"/>
      <c r="M2604" s="151"/>
    </row>
    <row r="2605" spans="2:13" s="126" customFormat="1">
      <c r="B2605" s="144"/>
      <c r="M2605" s="151"/>
    </row>
    <row r="2606" spans="2:13" s="126" customFormat="1">
      <c r="B2606" s="144"/>
      <c r="M2606" s="151"/>
    </row>
    <row r="2607" spans="2:13" s="126" customFormat="1">
      <c r="B2607" s="144"/>
      <c r="M2607" s="151"/>
    </row>
    <row r="2608" spans="2:13" s="126" customFormat="1">
      <c r="B2608" s="144"/>
      <c r="M2608" s="151"/>
    </row>
    <row r="2609" spans="2:13" s="126" customFormat="1">
      <c r="B2609" s="144"/>
      <c r="M2609" s="151"/>
    </row>
    <row r="2610" spans="2:13" s="126" customFormat="1">
      <c r="B2610" s="144"/>
      <c r="M2610" s="151"/>
    </row>
    <row r="2611" spans="2:13" s="126" customFormat="1">
      <c r="B2611" s="144"/>
      <c r="M2611" s="151"/>
    </row>
    <row r="2612" spans="2:13" s="126" customFormat="1">
      <c r="B2612" s="144"/>
      <c r="M2612" s="151"/>
    </row>
    <row r="2613" spans="2:13" s="126" customFormat="1">
      <c r="B2613" s="144"/>
      <c r="M2613" s="151"/>
    </row>
    <row r="2614" spans="2:13" s="126" customFormat="1">
      <c r="B2614" s="144"/>
      <c r="M2614" s="151"/>
    </row>
    <row r="2615" spans="2:13" s="126" customFormat="1">
      <c r="B2615" s="144"/>
      <c r="M2615" s="151"/>
    </row>
    <row r="2616" spans="2:13" s="126" customFormat="1">
      <c r="B2616" s="144"/>
      <c r="M2616" s="151"/>
    </row>
    <row r="2617" spans="2:13" s="126" customFormat="1">
      <c r="B2617" s="144"/>
      <c r="M2617" s="151"/>
    </row>
    <row r="2618" spans="2:13" s="126" customFormat="1">
      <c r="B2618" s="144"/>
      <c r="M2618" s="151"/>
    </row>
    <row r="2619" spans="2:13" s="126" customFormat="1">
      <c r="B2619" s="144"/>
      <c r="M2619" s="151"/>
    </row>
    <row r="2620" spans="2:13" s="126" customFormat="1">
      <c r="B2620" s="144"/>
      <c r="M2620" s="151"/>
    </row>
    <row r="2621" spans="2:13" s="126" customFormat="1">
      <c r="B2621" s="144"/>
      <c r="M2621" s="151"/>
    </row>
    <row r="2622" spans="2:13" s="126" customFormat="1">
      <c r="B2622" s="144"/>
      <c r="M2622" s="151"/>
    </row>
    <row r="2623" spans="2:13" s="126" customFormat="1">
      <c r="B2623" s="144"/>
      <c r="M2623" s="151"/>
    </row>
    <row r="2624" spans="2:13" s="126" customFormat="1">
      <c r="B2624" s="144"/>
      <c r="M2624" s="151"/>
    </row>
    <row r="2625" spans="2:13" s="126" customFormat="1">
      <c r="B2625" s="144"/>
      <c r="M2625" s="151"/>
    </row>
    <row r="2626" spans="2:13" s="126" customFormat="1">
      <c r="B2626" s="144"/>
      <c r="M2626" s="151"/>
    </row>
    <row r="2627" spans="2:13" s="126" customFormat="1">
      <c r="B2627" s="144"/>
      <c r="M2627" s="151"/>
    </row>
    <row r="2628" spans="2:13" s="126" customFormat="1">
      <c r="B2628" s="144"/>
      <c r="M2628" s="151"/>
    </row>
    <row r="2629" spans="2:13" s="126" customFormat="1">
      <c r="B2629" s="144"/>
      <c r="M2629" s="151"/>
    </row>
    <row r="2630" spans="2:13" s="126" customFormat="1">
      <c r="B2630" s="144"/>
      <c r="M2630" s="151"/>
    </row>
    <row r="2631" spans="2:13" s="126" customFormat="1">
      <c r="B2631" s="144"/>
      <c r="M2631" s="151"/>
    </row>
    <row r="2632" spans="2:13" s="126" customFormat="1">
      <c r="B2632" s="144"/>
      <c r="M2632" s="151"/>
    </row>
    <row r="2633" spans="2:13" s="126" customFormat="1">
      <c r="B2633" s="144"/>
      <c r="M2633" s="151"/>
    </row>
    <row r="2634" spans="2:13" s="126" customFormat="1">
      <c r="B2634" s="144"/>
      <c r="M2634" s="151"/>
    </row>
    <row r="2635" spans="2:13" s="126" customFormat="1">
      <c r="B2635" s="144"/>
      <c r="M2635" s="151"/>
    </row>
    <row r="2636" spans="2:13" s="126" customFormat="1">
      <c r="B2636" s="144"/>
      <c r="M2636" s="151"/>
    </row>
    <row r="2637" spans="2:13" s="126" customFormat="1">
      <c r="B2637" s="144"/>
      <c r="M2637" s="151"/>
    </row>
    <row r="2638" spans="2:13" s="126" customFormat="1">
      <c r="B2638" s="144"/>
      <c r="M2638" s="151"/>
    </row>
    <row r="2639" spans="2:13" s="126" customFormat="1">
      <c r="B2639" s="144"/>
      <c r="M2639" s="151"/>
    </row>
    <row r="2640" spans="2:13" s="126" customFormat="1">
      <c r="B2640" s="144"/>
      <c r="M2640" s="151"/>
    </row>
    <row r="2641" spans="2:13" s="126" customFormat="1">
      <c r="B2641" s="144"/>
      <c r="M2641" s="151"/>
    </row>
    <row r="2642" spans="2:13" s="126" customFormat="1">
      <c r="B2642" s="144"/>
      <c r="M2642" s="151"/>
    </row>
    <row r="2643" spans="2:13" s="126" customFormat="1">
      <c r="B2643" s="144"/>
      <c r="M2643" s="151"/>
    </row>
    <row r="2644" spans="2:13" s="126" customFormat="1">
      <c r="B2644" s="144"/>
      <c r="M2644" s="151"/>
    </row>
    <row r="2645" spans="2:13" s="126" customFormat="1">
      <c r="B2645" s="144"/>
      <c r="M2645" s="151"/>
    </row>
    <row r="2646" spans="2:13" s="126" customFormat="1">
      <c r="B2646" s="144"/>
      <c r="M2646" s="151"/>
    </row>
    <row r="2647" spans="2:13" s="126" customFormat="1">
      <c r="B2647" s="144"/>
      <c r="M2647" s="151"/>
    </row>
    <row r="2648" spans="2:13" s="126" customFormat="1">
      <c r="B2648" s="144"/>
      <c r="M2648" s="151"/>
    </row>
    <row r="2649" spans="2:13" s="126" customFormat="1">
      <c r="B2649" s="144"/>
      <c r="M2649" s="151"/>
    </row>
    <row r="2650" spans="2:13" s="126" customFormat="1">
      <c r="B2650" s="144"/>
      <c r="M2650" s="151"/>
    </row>
    <row r="2651" spans="2:13" s="126" customFormat="1">
      <c r="B2651" s="144"/>
      <c r="M2651" s="151"/>
    </row>
    <row r="2652" spans="2:13" s="126" customFormat="1">
      <c r="B2652" s="144"/>
      <c r="M2652" s="151"/>
    </row>
    <row r="2653" spans="2:13" s="126" customFormat="1">
      <c r="B2653" s="144"/>
      <c r="M2653" s="151"/>
    </row>
    <row r="2654" spans="2:13" s="126" customFormat="1">
      <c r="B2654" s="144"/>
      <c r="M2654" s="151"/>
    </row>
    <row r="2655" spans="2:13" s="126" customFormat="1">
      <c r="B2655" s="144"/>
      <c r="M2655" s="151"/>
    </row>
    <row r="2656" spans="2:13" s="126" customFormat="1">
      <c r="B2656" s="144"/>
      <c r="M2656" s="151"/>
    </row>
    <row r="2657" spans="2:13" s="126" customFormat="1">
      <c r="B2657" s="144"/>
      <c r="M2657" s="151"/>
    </row>
    <row r="2658" spans="2:13" s="126" customFormat="1">
      <c r="B2658" s="144"/>
      <c r="M2658" s="151"/>
    </row>
    <row r="2659" spans="2:13" s="126" customFormat="1">
      <c r="B2659" s="144"/>
      <c r="M2659" s="151"/>
    </row>
    <row r="2660" spans="2:13" s="126" customFormat="1">
      <c r="B2660" s="144"/>
      <c r="M2660" s="151"/>
    </row>
    <row r="2661" spans="2:13" s="126" customFormat="1">
      <c r="B2661" s="144"/>
      <c r="M2661" s="151"/>
    </row>
    <row r="2662" spans="2:13" s="126" customFormat="1">
      <c r="B2662" s="144"/>
      <c r="M2662" s="151"/>
    </row>
    <row r="2663" spans="2:13" s="126" customFormat="1">
      <c r="B2663" s="144"/>
      <c r="M2663" s="151"/>
    </row>
    <row r="2664" spans="2:13" s="126" customFormat="1">
      <c r="B2664" s="144"/>
      <c r="M2664" s="151"/>
    </row>
    <row r="2665" spans="2:13" s="126" customFormat="1">
      <c r="B2665" s="144"/>
      <c r="M2665" s="151"/>
    </row>
    <row r="2666" spans="2:13" s="126" customFormat="1">
      <c r="B2666" s="144"/>
      <c r="M2666" s="151"/>
    </row>
    <row r="2667" spans="2:13" s="126" customFormat="1">
      <c r="B2667" s="144"/>
      <c r="M2667" s="151"/>
    </row>
    <row r="2668" spans="2:13" s="126" customFormat="1">
      <c r="B2668" s="144"/>
      <c r="M2668" s="151"/>
    </row>
    <row r="2669" spans="2:13" s="126" customFormat="1">
      <c r="B2669" s="144"/>
      <c r="M2669" s="151"/>
    </row>
    <row r="2670" spans="2:13" s="126" customFormat="1">
      <c r="B2670" s="144"/>
      <c r="M2670" s="151"/>
    </row>
    <row r="2671" spans="2:13" s="126" customFormat="1">
      <c r="B2671" s="144"/>
      <c r="M2671" s="151"/>
    </row>
    <row r="2672" spans="2:13" s="126" customFormat="1">
      <c r="B2672" s="144"/>
      <c r="M2672" s="151"/>
    </row>
    <row r="2673" spans="2:13" s="126" customFormat="1">
      <c r="B2673" s="144"/>
      <c r="M2673" s="151"/>
    </row>
    <row r="2674" spans="2:13" s="126" customFormat="1">
      <c r="B2674" s="144"/>
      <c r="M2674" s="151"/>
    </row>
    <row r="2675" spans="2:13" s="126" customFormat="1">
      <c r="B2675" s="144"/>
      <c r="M2675" s="151"/>
    </row>
    <row r="2676" spans="2:13" s="126" customFormat="1">
      <c r="B2676" s="144"/>
      <c r="M2676" s="151"/>
    </row>
    <row r="2677" spans="2:13" s="126" customFormat="1">
      <c r="B2677" s="144"/>
      <c r="M2677" s="151"/>
    </row>
    <row r="2678" spans="2:13" s="126" customFormat="1">
      <c r="B2678" s="144"/>
      <c r="M2678" s="151"/>
    </row>
    <row r="2679" spans="2:13" s="126" customFormat="1">
      <c r="B2679" s="144"/>
      <c r="M2679" s="151"/>
    </row>
    <row r="2680" spans="2:13" s="126" customFormat="1">
      <c r="B2680" s="144"/>
      <c r="M2680" s="151"/>
    </row>
    <row r="2681" spans="2:13" s="126" customFormat="1">
      <c r="B2681" s="144"/>
      <c r="M2681" s="151"/>
    </row>
    <row r="2682" spans="2:13" s="126" customFormat="1">
      <c r="B2682" s="144"/>
      <c r="M2682" s="151"/>
    </row>
    <row r="2683" spans="2:13" s="126" customFormat="1">
      <c r="B2683" s="144"/>
      <c r="M2683" s="151"/>
    </row>
    <row r="2684" spans="2:13" s="126" customFormat="1">
      <c r="B2684" s="144"/>
      <c r="M2684" s="151"/>
    </row>
    <row r="2685" spans="2:13" s="126" customFormat="1">
      <c r="B2685" s="144"/>
      <c r="M2685" s="151"/>
    </row>
    <row r="2686" spans="2:13" s="126" customFormat="1">
      <c r="B2686" s="144"/>
      <c r="M2686" s="151"/>
    </row>
    <row r="2687" spans="2:13" s="126" customFormat="1">
      <c r="B2687" s="144"/>
      <c r="M2687" s="151"/>
    </row>
    <row r="2688" spans="2:13" s="126" customFormat="1">
      <c r="B2688" s="144"/>
      <c r="M2688" s="151"/>
    </row>
    <row r="2689" spans="2:13" s="126" customFormat="1">
      <c r="B2689" s="144"/>
      <c r="M2689" s="151"/>
    </row>
    <row r="2690" spans="2:13" s="126" customFormat="1">
      <c r="B2690" s="144"/>
      <c r="M2690" s="151"/>
    </row>
    <row r="2691" spans="2:13" s="126" customFormat="1">
      <c r="B2691" s="144"/>
      <c r="M2691" s="151"/>
    </row>
    <row r="2692" spans="2:13" s="126" customFormat="1">
      <c r="B2692" s="144"/>
      <c r="M2692" s="151"/>
    </row>
    <row r="2693" spans="2:13" s="126" customFormat="1">
      <c r="B2693" s="144"/>
      <c r="M2693" s="151"/>
    </row>
    <row r="2694" spans="2:13" s="126" customFormat="1">
      <c r="B2694" s="144"/>
      <c r="M2694" s="151"/>
    </row>
    <row r="2695" spans="2:13" s="126" customFormat="1">
      <c r="B2695" s="144"/>
      <c r="M2695" s="151"/>
    </row>
    <row r="2696" spans="2:13" s="126" customFormat="1">
      <c r="B2696" s="144"/>
      <c r="M2696" s="151"/>
    </row>
    <row r="2697" spans="2:13" s="126" customFormat="1">
      <c r="B2697" s="144"/>
      <c r="M2697" s="151"/>
    </row>
    <row r="2698" spans="2:13" s="126" customFormat="1">
      <c r="B2698" s="144"/>
      <c r="M2698" s="151"/>
    </row>
    <row r="2699" spans="2:13" s="126" customFormat="1">
      <c r="B2699" s="144"/>
      <c r="M2699" s="151"/>
    </row>
    <row r="2700" spans="2:13" s="126" customFormat="1">
      <c r="B2700" s="144"/>
      <c r="M2700" s="151"/>
    </row>
    <row r="2701" spans="2:13" s="126" customFormat="1">
      <c r="B2701" s="144"/>
      <c r="M2701" s="151"/>
    </row>
    <row r="2702" spans="2:13" s="126" customFormat="1">
      <c r="B2702" s="144"/>
      <c r="M2702" s="151"/>
    </row>
    <row r="2703" spans="2:13" s="126" customFormat="1">
      <c r="B2703" s="144"/>
      <c r="M2703" s="151"/>
    </row>
    <row r="2704" spans="2:13" s="126" customFormat="1">
      <c r="B2704" s="144"/>
      <c r="M2704" s="151"/>
    </row>
    <row r="2705" spans="2:13" s="126" customFormat="1">
      <c r="B2705" s="144"/>
      <c r="M2705" s="151"/>
    </row>
    <row r="2706" spans="2:13" s="126" customFormat="1">
      <c r="B2706" s="144"/>
      <c r="M2706" s="151"/>
    </row>
    <row r="2707" spans="2:13" s="126" customFormat="1">
      <c r="B2707" s="144"/>
      <c r="M2707" s="151"/>
    </row>
    <row r="2708" spans="2:13" s="126" customFormat="1">
      <c r="B2708" s="144"/>
      <c r="M2708" s="151"/>
    </row>
    <row r="2709" spans="2:13" s="126" customFormat="1">
      <c r="B2709" s="144"/>
      <c r="M2709" s="151"/>
    </row>
    <row r="2710" spans="2:13" s="126" customFormat="1">
      <c r="B2710" s="144"/>
      <c r="M2710" s="151"/>
    </row>
    <row r="2711" spans="2:13" s="126" customFormat="1">
      <c r="B2711" s="144"/>
      <c r="M2711" s="151"/>
    </row>
    <row r="2712" spans="2:13" s="126" customFormat="1">
      <c r="B2712" s="144"/>
      <c r="M2712" s="151"/>
    </row>
    <row r="2713" spans="2:13" s="126" customFormat="1">
      <c r="B2713" s="144"/>
      <c r="M2713" s="151"/>
    </row>
    <row r="2714" spans="2:13" s="126" customFormat="1">
      <c r="B2714" s="144"/>
      <c r="M2714" s="151"/>
    </row>
    <row r="2715" spans="2:13" s="126" customFormat="1">
      <c r="B2715" s="144"/>
      <c r="M2715" s="151"/>
    </row>
    <row r="2716" spans="2:13" s="126" customFormat="1">
      <c r="B2716" s="144"/>
      <c r="M2716" s="151"/>
    </row>
    <row r="2717" spans="2:13" s="126" customFormat="1">
      <c r="B2717" s="144"/>
      <c r="M2717" s="151"/>
    </row>
    <row r="2718" spans="2:13" s="126" customFormat="1">
      <c r="B2718" s="144"/>
      <c r="M2718" s="151"/>
    </row>
    <row r="2719" spans="2:13" s="126" customFormat="1">
      <c r="B2719" s="144"/>
      <c r="M2719" s="151"/>
    </row>
    <row r="2720" spans="2:13" s="126" customFormat="1">
      <c r="B2720" s="144"/>
      <c r="M2720" s="151"/>
    </row>
    <row r="2721" spans="2:13" s="126" customFormat="1">
      <c r="B2721" s="144"/>
      <c r="M2721" s="151"/>
    </row>
    <row r="2722" spans="2:13" s="126" customFormat="1">
      <c r="B2722" s="144"/>
      <c r="M2722" s="151"/>
    </row>
    <row r="2723" spans="2:13" s="126" customFormat="1">
      <c r="B2723" s="144"/>
      <c r="M2723" s="151"/>
    </row>
    <row r="2724" spans="2:13" s="126" customFormat="1">
      <c r="B2724" s="144"/>
      <c r="M2724" s="151"/>
    </row>
    <row r="2725" spans="2:13" s="126" customFormat="1">
      <c r="B2725" s="144"/>
      <c r="M2725" s="151"/>
    </row>
    <row r="2726" spans="2:13" s="126" customFormat="1">
      <c r="B2726" s="144"/>
      <c r="M2726" s="151"/>
    </row>
    <row r="2727" spans="2:13" s="126" customFormat="1">
      <c r="B2727" s="144"/>
      <c r="M2727" s="151"/>
    </row>
    <row r="2728" spans="2:13" s="126" customFormat="1">
      <c r="B2728" s="144"/>
      <c r="M2728" s="151"/>
    </row>
    <row r="2729" spans="2:13" s="126" customFormat="1">
      <c r="B2729" s="144"/>
      <c r="M2729" s="151"/>
    </row>
    <row r="2730" spans="2:13" s="126" customFormat="1">
      <c r="B2730" s="144"/>
      <c r="M2730" s="151"/>
    </row>
    <row r="2731" spans="2:13" s="126" customFormat="1">
      <c r="B2731" s="144"/>
      <c r="M2731" s="151"/>
    </row>
    <row r="2732" spans="2:13" s="126" customFormat="1">
      <c r="B2732" s="144"/>
      <c r="M2732" s="151"/>
    </row>
    <row r="2733" spans="2:13" s="126" customFormat="1">
      <c r="B2733" s="144"/>
      <c r="M2733" s="151"/>
    </row>
    <row r="2734" spans="2:13" s="126" customFormat="1">
      <c r="B2734" s="144"/>
      <c r="M2734" s="151"/>
    </row>
    <row r="2735" spans="2:13" s="126" customFormat="1">
      <c r="B2735" s="144"/>
      <c r="M2735" s="151"/>
    </row>
    <row r="2736" spans="2:13" s="126" customFormat="1">
      <c r="B2736" s="144"/>
      <c r="M2736" s="151"/>
    </row>
    <row r="2737" spans="2:13" s="126" customFormat="1">
      <c r="B2737" s="144"/>
      <c r="M2737" s="151"/>
    </row>
    <row r="2738" spans="2:13" s="126" customFormat="1">
      <c r="B2738" s="144"/>
      <c r="M2738" s="151"/>
    </row>
    <row r="2739" spans="2:13" s="126" customFormat="1">
      <c r="B2739" s="144"/>
      <c r="M2739" s="151"/>
    </row>
    <row r="2740" spans="2:13" s="126" customFormat="1">
      <c r="B2740" s="144"/>
      <c r="M2740" s="151"/>
    </row>
    <row r="2741" spans="2:13" s="126" customFormat="1">
      <c r="B2741" s="144"/>
      <c r="M2741" s="151"/>
    </row>
    <row r="2742" spans="2:13" s="126" customFormat="1">
      <c r="B2742" s="144"/>
      <c r="M2742" s="151"/>
    </row>
    <row r="2743" spans="2:13" s="126" customFormat="1">
      <c r="B2743" s="144"/>
      <c r="M2743" s="151"/>
    </row>
    <row r="2744" spans="2:13" s="126" customFormat="1">
      <c r="B2744" s="144"/>
      <c r="M2744" s="151"/>
    </row>
    <row r="2745" spans="2:13" s="126" customFormat="1">
      <c r="B2745" s="144"/>
      <c r="M2745" s="151"/>
    </row>
    <row r="2746" spans="2:13" s="126" customFormat="1">
      <c r="B2746" s="144"/>
      <c r="M2746" s="151"/>
    </row>
    <row r="2747" spans="2:13" s="126" customFormat="1">
      <c r="B2747" s="144"/>
      <c r="M2747" s="151"/>
    </row>
    <row r="2748" spans="2:13" s="126" customFormat="1">
      <c r="B2748" s="144"/>
      <c r="M2748" s="151"/>
    </row>
    <row r="2749" spans="2:13" s="126" customFormat="1">
      <c r="B2749" s="144"/>
      <c r="M2749" s="151"/>
    </row>
    <row r="2750" spans="2:13" s="126" customFormat="1">
      <c r="B2750" s="144"/>
      <c r="M2750" s="151"/>
    </row>
    <row r="2751" spans="2:13" s="126" customFormat="1">
      <c r="B2751" s="144"/>
      <c r="M2751" s="151"/>
    </row>
    <row r="2752" spans="2:13" s="126" customFormat="1">
      <c r="B2752" s="144"/>
      <c r="M2752" s="151"/>
    </row>
    <row r="2753" spans="2:13" s="126" customFormat="1">
      <c r="B2753" s="144"/>
      <c r="M2753" s="151"/>
    </row>
    <row r="2754" spans="2:13" s="126" customFormat="1">
      <c r="B2754" s="144"/>
      <c r="M2754" s="151"/>
    </row>
    <row r="2755" spans="2:13" s="126" customFormat="1">
      <c r="B2755" s="144"/>
      <c r="M2755" s="151"/>
    </row>
    <row r="2756" spans="2:13" s="126" customFormat="1">
      <c r="B2756" s="144"/>
      <c r="M2756" s="151"/>
    </row>
    <row r="2757" spans="2:13" s="126" customFormat="1">
      <c r="B2757" s="144"/>
      <c r="M2757" s="151"/>
    </row>
    <row r="2758" spans="2:13" s="126" customFormat="1">
      <c r="B2758" s="144"/>
      <c r="M2758" s="151"/>
    </row>
    <row r="2759" spans="2:13" s="126" customFormat="1">
      <c r="B2759" s="144"/>
      <c r="M2759" s="151"/>
    </row>
    <row r="2760" spans="2:13" s="126" customFormat="1">
      <c r="B2760" s="144"/>
      <c r="M2760" s="151"/>
    </row>
    <row r="2761" spans="2:13" s="126" customFormat="1">
      <c r="B2761" s="144"/>
      <c r="M2761" s="151"/>
    </row>
    <row r="2762" spans="2:13" s="126" customFormat="1">
      <c r="B2762" s="144"/>
      <c r="M2762" s="151"/>
    </row>
    <row r="2763" spans="2:13" s="126" customFormat="1">
      <c r="B2763" s="144"/>
      <c r="M2763" s="151"/>
    </row>
    <row r="2764" spans="2:13" s="126" customFormat="1">
      <c r="B2764" s="144"/>
      <c r="M2764" s="151"/>
    </row>
    <row r="2765" spans="2:13" s="126" customFormat="1">
      <c r="B2765" s="144"/>
      <c r="M2765" s="151"/>
    </row>
    <row r="2766" spans="2:13" s="126" customFormat="1">
      <c r="B2766" s="144"/>
      <c r="M2766" s="151"/>
    </row>
    <row r="2767" spans="2:13" s="126" customFormat="1">
      <c r="B2767" s="144"/>
      <c r="M2767" s="151"/>
    </row>
    <row r="2768" spans="2:13" s="126" customFormat="1">
      <c r="B2768" s="144"/>
      <c r="M2768" s="151"/>
    </row>
    <row r="2769" spans="2:13" s="126" customFormat="1">
      <c r="B2769" s="144"/>
      <c r="M2769" s="151"/>
    </row>
    <row r="2770" spans="2:13" s="126" customFormat="1">
      <c r="B2770" s="144"/>
      <c r="M2770" s="151"/>
    </row>
    <row r="2771" spans="2:13" s="126" customFormat="1">
      <c r="B2771" s="144"/>
      <c r="M2771" s="151"/>
    </row>
    <row r="2772" spans="2:13" s="126" customFormat="1">
      <c r="B2772" s="144"/>
      <c r="M2772" s="151"/>
    </row>
    <row r="2773" spans="2:13" s="126" customFormat="1">
      <c r="B2773" s="144"/>
      <c r="M2773" s="151"/>
    </row>
    <row r="2774" spans="2:13" s="126" customFormat="1">
      <c r="B2774" s="144"/>
      <c r="M2774" s="151"/>
    </row>
    <row r="2775" spans="2:13" s="126" customFormat="1">
      <c r="B2775" s="144"/>
      <c r="M2775" s="151"/>
    </row>
    <row r="2776" spans="2:13" s="126" customFormat="1">
      <c r="B2776" s="144"/>
      <c r="M2776" s="151"/>
    </row>
    <row r="2777" spans="2:13" s="126" customFormat="1">
      <c r="B2777" s="144"/>
      <c r="M2777" s="151"/>
    </row>
    <row r="2778" spans="2:13" s="126" customFormat="1">
      <c r="B2778" s="144"/>
      <c r="M2778" s="151"/>
    </row>
    <row r="2779" spans="2:13" s="126" customFormat="1">
      <c r="B2779" s="144"/>
      <c r="M2779" s="151"/>
    </row>
    <row r="2780" spans="2:13" s="126" customFormat="1">
      <c r="B2780" s="144"/>
      <c r="M2780" s="151"/>
    </row>
    <row r="2781" spans="2:13" s="126" customFormat="1">
      <c r="B2781" s="144"/>
      <c r="M2781" s="151"/>
    </row>
    <row r="2782" spans="2:13" s="126" customFormat="1">
      <c r="B2782" s="144"/>
      <c r="M2782" s="151"/>
    </row>
    <row r="2783" spans="2:13" s="126" customFormat="1">
      <c r="B2783" s="144"/>
      <c r="M2783" s="151"/>
    </row>
    <row r="2784" spans="2:13" s="126" customFormat="1">
      <c r="B2784" s="144"/>
      <c r="M2784" s="151"/>
    </row>
    <row r="2785" spans="2:13" s="126" customFormat="1">
      <c r="B2785" s="144"/>
      <c r="M2785" s="151"/>
    </row>
    <row r="2786" spans="2:13" s="126" customFormat="1">
      <c r="B2786" s="144"/>
      <c r="M2786" s="151"/>
    </row>
    <row r="2787" spans="2:13" s="126" customFormat="1">
      <c r="B2787" s="144"/>
      <c r="M2787" s="151"/>
    </row>
    <row r="2788" spans="2:13" s="126" customFormat="1">
      <c r="B2788" s="144"/>
      <c r="M2788" s="151"/>
    </row>
    <row r="2789" spans="2:13" s="126" customFormat="1">
      <c r="B2789" s="144"/>
      <c r="M2789" s="151"/>
    </row>
    <row r="2790" spans="2:13" s="126" customFormat="1">
      <c r="B2790" s="144"/>
      <c r="M2790" s="151"/>
    </row>
    <row r="2791" spans="2:13" s="126" customFormat="1">
      <c r="B2791" s="144"/>
      <c r="M2791" s="151"/>
    </row>
    <row r="2792" spans="2:13" s="126" customFormat="1">
      <c r="B2792" s="144"/>
      <c r="M2792" s="151"/>
    </row>
    <row r="2793" spans="2:13" s="126" customFormat="1">
      <c r="B2793" s="144"/>
      <c r="M2793" s="151"/>
    </row>
    <row r="2794" spans="2:13" s="126" customFormat="1">
      <c r="B2794" s="144"/>
      <c r="M2794" s="151"/>
    </row>
    <row r="2795" spans="2:13" s="126" customFormat="1">
      <c r="B2795" s="144"/>
      <c r="M2795" s="151"/>
    </row>
    <row r="2796" spans="2:13" s="126" customFormat="1">
      <c r="B2796" s="144"/>
      <c r="M2796" s="151"/>
    </row>
    <row r="2797" spans="2:13" s="126" customFormat="1">
      <c r="B2797" s="144"/>
      <c r="M2797" s="151"/>
    </row>
    <row r="2798" spans="2:13" s="126" customFormat="1">
      <c r="B2798" s="144"/>
      <c r="M2798" s="151"/>
    </row>
    <row r="2799" spans="2:13" s="126" customFormat="1">
      <c r="B2799" s="144"/>
      <c r="M2799" s="151"/>
    </row>
    <row r="2800" spans="2:13" s="126" customFormat="1">
      <c r="B2800" s="144"/>
      <c r="M2800" s="151"/>
    </row>
    <row r="2801" spans="2:13" s="126" customFormat="1">
      <c r="B2801" s="144"/>
      <c r="M2801" s="151"/>
    </row>
    <row r="2802" spans="2:13" s="126" customFormat="1">
      <c r="B2802" s="144"/>
      <c r="M2802" s="151"/>
    </row>
    <row r="2803" spans="2:13" s="126" customFormat="1">
      <c r="B2803" s="144"/>
      <c r="M2803" s="151"/>
    </row>
    <row r="2804" spans="2:13" s="126" customFormat="1">
      <c r="B2804" s="144"/>
      <c r="M2804" s="151"/>
    </row>
    <row r="2805" spans="2:13" s="126" customFormat="1">
      <c r="B2805" s="144"/>
      <c r="M2805" s="151"/>
    </row>
    <row r="2806" spans="2:13" s="126" customFormat="1">
      <c r="B2806" s="144"/>
      <c r="M2806" s="151"/>
    </row>
    <row r="2807" spans="2:13" s="126" customFormat="1">
      <c r="B2807" s="144"/>
      <c r="M2807" s="151"/>
    </row>
    <row r="2808" spans="2:13" s="126" customFormat="1">
      <c r="B2808" s="144"/>
      <c r="M2808" s="151"/>
    </row>
    <row r="2809" spans="2:13" s="126" customFormat="1">
      <c r="B2809" s="144"/>
      <c r="M2809" s="151"/>
    </row>
    <row r="2810" spans="2:13" s="126" customFormat="1">
      <c r="B2810" s="144"/>
      <c r="M2810" s="151"/>
    </row>
    <row r="2811" spans="2:13" s="126" customFormat="1">
      <c r="B2811" s="144"/>
      <c r="M2811" s="151"/>
    </row>
    <row r="2812" spans="2:13" s="126" customFormat="1">
      <c r="B2812" s="144"/>
      <c r="M2812" s="151"/>
    </row>
    <row r="2813" spans="2:13" s="126" customFormat="1">
      <c r="B2813" s="144"/>
      <c r="M2813" s="151"/>
    </row>
    <row r="2814" spans="2:13" s="126" customFormat="1">
      <c r="B2814" s="144"/>
      <c r="M2814" s="151"/>
    </row>
    <row r="2815" spans="2:13" s="126" customFormat="1">
      <c r="B2815" s="144"/>
      <c r="M2815" s="151"/>
    </row>
    <row r="2816" spans="2:13" s="126" customFormat="1">
      <c r="B2816" s="144"/>
      <c r="M2816" s="151"/>
    </row>
    <row r="2817" spans="2:13" s="126" customFormat="1">
      <c r="B2817" s="144"/>
      <c r="M2817" s="151"/>
    </row>
    <row r="2818" spans="2:13" s="126" customFormat="1">
      <c r="B2818" s="144"/>
      <c r="M2818" s="151"/>
    </row>
    <row r="2819" spans="2:13" s="126" customFormat="1">
      <c r="B2819" s="144"/>
      <c r="M2819" s="151"/>
    </row>
    <row r="2820" spans="2:13" s="126" customFormat="1">
      <c r="B2820" s="144"/>
      <c r="M2820" s="151"/>
    </row>
    <row r="2821" spans="2:13" s="126" customFormat="1">
      <c r="B2821" s="144"/>
      <c r="M2821" s="151"/>
    </row>
    <row r="2822" spans="2:13" s="126" customFormat="1">
      <c r="B2822" s="144"/>
      <c r="M2822" s="151"/>
    </row>
    <row r="2823" spans="2:13" s="126" customFormat="1">
      <c r="B2823" s="144"/>
      <c r="M2823" s="151"/>
    </row>
    <row r="2824" spans="2:13" s="126" customFormat="1">
      <c r="B2824" s="144"/>
      <c r="M2824" s="151"/>
    </row>
    <row r="2825" spans="2:13" s="126" customFormat="1">
      <c r="B2825" s="144"/>
      <c r="M2825" s="151"/>
    </row>
    <row r="2826" spans="2:13" s="126" customFormat="1">
      <c r="B2826" s="144"/>
      <c r="M2826" s="151"/>
    </row>
    <row r="2827" spans="2:13" s="126" customFormat="1">
      <c r="B2827" s="144"/>
      <c r="M2827" s="151"/>
    </row>
    <row r="2828" spans="2:13" s="126" customFormat="1">
      <c r="B2828" s="144"/>
      <c r="M2828" s="151"/>
    </row>
    <row r="2829" spans="2:13" s="126" customFormat="1">
      <c r="B2829" s="144"/>
      <c r="M2829" s="151"/>
    </row>
    <row r="2830" spans="2:13" s="126" customFormat="1">
      <c r="B2830" s="144"/>
      <c r="M2830" s="151"/>
    </row>
    <row r="2831" spans="2:13" s="126" customFormat="1">
      <c r="B2831" s="144"/>
      <c r="M2831" s="151"/>
    </row>
    <row r="2832" spans="2:13" s="126" customFormat="1">
      <c r="B2832" s="144"/>
      <c r="M2832" s="151"/>
    </row>
    <row r="2833" spans="2:13" s="126" customFormat="1">
      <c r="B2833" s="144"/>
      <c r="M2833" s="151"/>
    </row>
    <row r="2834" spans="2:13" s="126" customFormat="1">
      <c r="B2834" s="144"/>
      <c r="M2834" s="151"/>
    </row>
    <row r="2835" spans="2:13" s="126" customFormat="1">
      <c r="B2835" s="144"/>
      <c r="M2835" s="151"/>
    </row>
    <row r="2836" spans="2:13" s="126" customFormat="1">
      <c r="B2836" s="144"/>
      <c r="M2836" s="151"/>
    </row>
    <row r="2837" spans="2:13" s="126" customFormat="1">
      <c r="B2837" s="144"/>
      <c r="M2837" s="151"/>
    </row>
    <row r="2838" spans="2:13" s="126" customFormat="1">
      <c r="B2838" s="144"/>
      <c r="M2838" s="151"/>
    </row>
    <row r="2839" spans="2:13" s="126" customFormat="1">
      <c r="B2839" s="144"/>
      <c r="M2839" s="151"/>
    </row>
    <row r="2840" spans="2:13" s="126" customFormat="1">
      <c r="B2840" s="144"/>
      <c r="M2840" s="151"/>
    </row>
    <row r="2841" spans="2:13" s="126" customFormat="1">
      <c r="B2841" s="144"/>
      <c r="M2841" s="151"/>
    </row>
    <row r="2842" spans="2:13" s="126" customFormat="1">
      <c r="B2842" s="144"/>
      <c r="M2842" s="151"/>
    </row>
    <row r="2843" spans="2:13" s="126" customFormat="1">
      <c r="B2843" s="144"/>
      <c r="M2843" s="151"/>
    </row>
    <row r="2844" spans="2:13" s="126" customFormat="1">
      <c r="B2844" s="144"/>
      <c r="M2844" s="151"/>
    </row>
    <row r="2845" spans="2:13" s="126" customFormat="1">
      <c r="B2845" s="144"/>
      <c r="M2845" s="151"/>
    </row>
    <row r="2846" spans="2:13" s="126" customFormat="1">
      <c r="B2846" s="144"/>
      <c r="M2846" s="151"/>
    </row>
    <row r="2847" spans="2:13" s="126" customFormat="1">
      <c r="B2847" s="144"/>
      <c r="M2847" s="151"/>
    </row>
    <row r="2848" spans="2:13" s="126" customFormat="1">
      <c r="B2848" s="144"/>
      <c r="M2848" s="151"/>
    </row>
    <row r="2849" spans="1:13" s="126" customFormat="1">
      <c r="B2849" s="144"/>
      <c r="M2849" s="151"/>
    </row>
    <row r="2850" spans="1:13" s="126" customFormat="1">
      <c r="B2850" s="144"/>
      <c r="M2850" s="151"/>
    </row>
    <row r="2851" spans="1:13" s="126" customFormat="1">
      <c r="B2851" s="144"/>
      <c r="M2851" s="151"/>
    </row>
    <row r="2852" spans="1:13" s="126" customFormat="1">
      <c r="B2852" s="144"/>
      <c r="M2852" s="151"/>
    </row>
    <row r="2853" spans="1:13" s="126" customFormat="1">
      <c r="B2853" s="144"/>
      <c r="M2853" s="151"/>
    </row>
    <row r="2854" spans="1:13">
      <c r="A2854" s="126"/>
    </row>
  </sheetData>
  <printOptions horizontalCentered="1"/>
  <pageMargins left="0.25" right="0.25" top="0.5" bottom="0.25" header="0.25" footer="0"/>
  <pageSetup scale="66" orientation="landscape" r:id="rId1"/>
  <headerFooter alignWithMargins="0"/>
  <rowBreaks count="17" manualBreakCount="17">
    <brk id="44" max="16383" man="1"/>
    <brk id="64" max="16383" man="1"/>
    <brk id="101" max="16383" man="1"/>
    <brk id="137" max="16383" man="1"/>
    <brk id="180" max="16383" man="1"/>
    <brk id="224" max="16383" man="1"/>
    <brk id="266" max="16383" man="1"/>
    <brk id="308" max="16383" man="1"/>
    <brk id="350" max="16383" man="1"/>
    <brk id="398" max="16383" man="1"/>
    <brk id="440" max="16383" man="1"/>
    <brk id="495" max="16383" man="1"/>
    <brk id="537" max="16383" man="1"/>
    <brk id="591" max="16383" man="1"/>
    <brk id="641" max="16383" man="1"/>
    <brk id="696" max="16383" man="1"/>
    <brk id="732" max="16383" man="1"/>
  </rowBreaks>
  <ignoredErrors>
    <ignoredError sqref="H394:I394 J394:L394" unlockedFormula="1"/>
    <ignoredError sqref="E326:M326 E700:M70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xSplit="1" ySplit="1" topLeftCell="B2" activePane="bottomRight" state="frozen"/>
      <selection pane="topRight" activeCell="B1" sqref="B1"/>
      <selection pane="bottomLeft" activeCell="A2" sqref="A2"/>
      <selection pane="bottomRight" activeCell="C2" sqref="C2"/>
    </sheetView>
  </sheetViews>
  <sheetFormatPr defaultRowHeight="12.75"/>
  <cols>
    <col min="1" max="1" width="2" bestFit="1" customWidth="1"/>
    <col min="3" max="3" width="59" bestFit="1" customWidth="1"/>
    <col min="4" max="4" width="18.7109375" style="195" bestFit="1" customWidth="1"/>
    <col min="5" max="5" width="4.28515625" customWidth="1"/>
    <col min="7" max="7" width="49.28515625" bestFit="1" customWidth="1"/>
    <col min="8" max="8" width="18.7109375" bestFit="1" customWidth="1"/>
  </cols>
  <sheetData>
    <row r="1" spans="1:8" ht="15.75">
      <c r="B1" s="236"/>
      <c r="C1" s="284" t="s">
        <v>735</v>
      </c>
      <c r="D1" s="239"/>
      <c r="E1" s="239"/>
      <c r="F1" s="242"/>
      <c r="G1" s="284" t="s">
        <v>734</v>
      </c>
      <c r="H1" s="239"/>
    </row>
    <row r="2" spans="1:8" ht="15.75">
      <c r="B2" s="236" t="s">
        <v>696</v>
      </c>
      <c r="C2" s="239"/>
      <c r="D2" s="239"/>
      <c r="E2" s="239"/>
      <c r="F2" s="242"/>
      <c r="G2" s="239"/>
      <c r="H2" s="239"/>
    </row>
    <row r="3" spans="1:8" s="195" customFormat="1" ht="15.75">
      <c r="B3" s="233"/>
      <c r="C3" s="239"/>
      <c r="D3" s="239"/>
      <c r="E3" s="239"/>
      <c r="F3" s="242"/>
      <c r="G3" s="239"/>
      <c r="H3" s="239"/>
    </row>
    <row r="4" spans="1:8" ht="15.75">
      <c r="A4" s="194"/>
      <c r="B4" s="234">
        <v>200</v>
      </c>
      <c r="C4" s="234" t="s">
        <v>195</v>
      </c>
      <c r="D4" s="256"/>
      <c r="E4" s="239"/>
      <c r="F4" s="243">
        <v>200</v>
      </c>
      <c r="G4" s="244" t="s">
        <v>195</v>
      </c>
      <c r="H4" s="239"/>
    </row>
    <row r="5" spans="1:8" ht="15.75">
      <c r="A5" s="194"/>
      <c r="B5" s="234">
        <v>230</v>
      </c>
      <c r="C5" s="234" t="s">
        <v>196</v>
      </c>
      <c r="D5" s="256"/>
      <c r="E5" s="239"/>
      <c r="F5" s="243">
        <v>230</v>
      </c>
      <c r="G5" s="244" t="s">
        <v>196</v>
      </c>
      <c r="H5" s="239"/>
    </row>
    <row r="6" spans="1:8" ht="15.75">
      <c r="A6" s="194"/>
      <c r="B6" s="234">
        <v>240</v>
      </c>
      <c r="C6" s="234" t="s">
        <v>197</v>
      </c>
      <c r="D6" s="256"/>
      <c r="E6" s="239"/>
      <c r="F6" s="243">
        <v>240</v>
      </c>
      <c r="G6" s="244" t="s">
        <v>576</v>
      </c>
      <c r="H6" s="239"/>
    </row>
    <row r="7" spans="1:8" ht="15.75">
      <c r="A7" s="194"/>
      <c r="B7" s="234">
        <v>241</v>
      </c>
      <c r="C7" s="234" t="s">
        <v>198</v>
      </c>
      <c r="D7" s="256"/>
      <c r="E7" s="239"/>
      <c r="F7" s="243">
        <v>241</v>
      </c>
      <c r="G7" s="244" t="s">
        <v>198</v>
      </c>
      <c r="H7" s="239"/>
    </row>
    <row r="8" spans="1:8" ht="15.75">
      <c r="A8" s="194"/>
      <c r="B8" s="234">
        <v>340</v>
      </c>
      <c r="C8" s="234" t="s">
        <v>201</v>
      </c>
      <c r="D8" s="256"/>
      <c r="E8" s="239"/>
      <c r="F8" s="243">
        <v>340</v>
      </c>
      <c r="G8" s="244" t="s">
        <v>201</v>
      </c>
      <c r="H8" s="239"/>
    </row>
    <row r="9" spans="1:8" ht="15.75">
      <c r="A9" s="194"/>
      <c r="B9" s="234">
        <v>344</v>
      </c>
      <c r="C9" s="234" t="s">
        <v>697</v>
      </c>
      <c r="D9" s="256"/>
      <c r="E9" s="239"/>
      <c r="F9" s="243">
        <v>344</v>
      </c>
      <c r="G9" s="244" t="s">
        <v>577</v>
      </c>
      <c r="H9" s="239"/>
    </row>
    <row r="10" spans="1:8" ht="15.75">
      <c r="A10" s="194"/>
      <c r="B10" s="234">
        <v>360</v>
      </c>
      <c r="C10" s="234" t="s">
        <v>82</v>
      </c>
      <c r="D10" s="256"/>
      <c r="E10" s="239"/>
      <c r="F10" s="243">
        <v>360</v>
      </c>
      <c r="G10" s="244" t="s">
        <v>82</v>
      </c>
      <c r="H10" s="239"/>
    </row>
    <row r="11" spans="1:8" ht="15.75">
      <c r="A11" s="194"/>
      <c r="B11" s="234">
        <v>361</v>
      </c>
      <c r="C11" s="234" t="s">
        <v>698</v>
      </c>
      <c r="D11" s="256"/>
      <c r="E11" s="239"/>
      <c r="F11" s="243">
        <v>361</v>
      </c>
      <c r="G11" s="244" t="s">
        <v>578</v>
      </c>
      <c r="H11" s="239"/>
    </row>
    <row r="12" spans="1:8" ht="15.75">
      <c r="A12" s="194"/>
      <c r="B12" s="234">
        <v>410</v>
      </c>
      <c r="C12" s="234" t="s">
        <v>699</v>
      </c>
      <c r="D12" s="256"/>
      <c r="E12" s="239"/>
      <c r="F12" s="243">
        <v>410</v>
      </c>
      <c r="G12" s="244" t="s">
        <v>579</v>
      </c>
      <c r="H12" s="239"/>
    </row>
    <row r="13" spans="1:8" ht="15.75">
      <c r="A13" s="194"/>
      <c r="B13" s="234">
        <v>430</v>
      </c>
      <c r="C13" s="234" t="s">
        <v>205</v>
      </c>
      <c r="D13" s="256"/>
      <c r="E13" s="239"/>
      <c r="F13" s="243">
        <v>430</v>
      </c>
      <c r="G13" s="244" t="s">
        <v>205</v>
      </c>
      <c r="H13" s="239"/>
    </row>
    <row r="14" spans="1:8" ht="15.75">
      <c r="A14" s="194"/>
      <c r="B14" s="234">
        <v>450</v>
      </c>
      <c r="C14" s="234" t="s">
        <v>199</v>
      </c>
      <c r="D14" s="256"/>
      <c r="E14" s="239"/>
      <c r="F14" s="243">
        <v>450</v>
      </c>
      <c r="G14" s="244" t="s">
        <v>199</v>
      </c>
      <c r="H14" s="239"/>
    </row>
    <row r="15" spans="1:8" ht="15.75">
      <c r="A15" s="194"/>
      <c r="B15" s="234">
        <v>452</v>
      </c>
      <c r="C15" s="234" t="s">
        <v>200</v>
      </c>
      <c r="D15" s="256"/>
      <c r="E15" s="239"/>
      <c r="F15" s="243">
        <v>452</v>
      </c>
      <c r="G15" s="244" t="s">
        <v>200</v>
      </c>
      <c r="H15" s="239"/>
    </row>
    <row r="16" spans="1:8" ht="15.75">
      <c r="A16" s="194"/>
      <c r="B16" s="234">
        <v>475</v>
      </c>
      <c r="C16" s="234" t="s">
        <v>700</v>
      </c>
      <c r="D16" s="256"/>
      <c r="E16" s="239"/>
      <c r="F16" s="243">
        <v>475</v>
      </c>
      <c r="G16" s="244" t="s">
        <v>580</v>
      </c>
      <c r="H16" s="239"/>
    </row>
    <row r="17" spans="1:8" ht="15.75">
      <c r="A17" s="194"/>
      <c r="B17" s="234">
        <v>480</v>
      </c>
      <c r="C17" s="234" t="s">
        <v>216</v>
      </c>
      <c r="D17" s="256"/>
      <c r="E17" s="239"/>
      <c r="F17" s="243">
        <v>480</v>
      </c>
      <c r="G17" s="244" t="s">
        <v>216</v>
      </c>
      <c r="H17" s="239"/>
    </row>
    <row r="18" spans="1:8" ht="15.75">
      <c r="A18" s="194"/>
      <c r="B18" s="234">
        <v>490</v>
      </c>
      <c r="C18" s="234" t="s">
        <v>701</v>
      </c>
      <c r="D18" s="256"/>
      <c r="E18" s="239"/>
      <c r="F18" s="243">
        <v>490</v>
      </c>
      <c r="G18" s="244" t="s">
        <v>581</v>
      </c>
      <c r="H18" s="239"/>
    </row>
    <row r="19" spans="1:8" ht="15.75">
      <c r="A19" s="194"/>
      <c r="B19" s="234">
        <v>491</v>
      </c>
      <c r="C19" s="234" t="s">
        <v>702</v>
      </c>
      <c r="D19" s="256"/>
      <c r="E19" s="239"/>
      <c r="F19" s="243">
        <v>491</v>
      </c>
      <c r="G19" s="244" t="s">
        <v>583</v>
      </c>
      <c r="H19" s="239"/>
    </row>
    <row r="20" spans="1:8" ht="15.75">
      <c r="A20" s="194"/>
      <c r="B20" s="234">
        <v>492</v>
      </c>
      <c r="C20" s="234" t="s">
        <v>703</v>
      </c>
      <c r="D20" s="256"/>
      <c r="E20" s="239"/>
      <c r="F20" s="243">
        <v>492</v>
      </c>
      <c r="G20" s="244" t="s">
        <v>584</v>
      </c>
      <c r="H20" s="239"/>
    </row>
    <row r="21" spans="1:8" ht="15.75">
      <c r="A21" s="194"/>
      <c r="B21" s="234">
        <v>493</v>
      </c>
      <c r="C21" s="234" t="s">
        <v>704</v>
      </c>
      <c r="D21" s="256"/>
      <c r="E21" s="239"/>
      <c r="F21" s="243">
        <v>493</v>
      </c>
      <c r="G21" s="244" t="s">
        <v>585</v>
      </c>
      <c r="H21" s="239"/>
    </row>
    <row r="22" spans="1:8" ht="15.75">
      <c r="A22" s="194"/>
      <c r="B22" s="234">
        <v>494</v>
      </c>
      <c r="C22" s="234" t="s">
        <v>705</v>
      </c>
      <c r="D22" s="256"/>
      <c r="E22" s="239"/>
      <c r="F22" s="243">
        <v>494</v>
      </c>
      <c r="G22" s="244" t="s">
        <v>586</v>
      </c>
      <c r="H22" s="239"/>
    </row>
    <row r="23" spans="1:8" ht="15.75">
      <c r="A23" s="194"/>
      <c r="B23" s="234">
        <v>498</v>
      </c>
      <c r="C23" s="234" t="s">
        <v>706</v>
      </c>
      <c r="D23" s="256"/>
      <c r="E23" s="239"/>
      <c r="F23" s="243">
        <v>498</v>
      </c>
      <c r="G23" s="244" t="s">
        <v>582</v>
      </c>
      <c r="H23" s="239"/>
    </row>
    <row r="24" spans="1:8" ht="15.75">
      <c r="A24" s="194"/>
      <c r="B24" s="234">
        <v>499</v>
      </c>
      <c r="C24" s="234" t="s">
        <v>707</v>
      </c>
      <c r="D24" s="256"/>
      <c r="E24" s="239"/>
      <c r="F24" s="243">
        <v>499</v>
      </c>
      <c r="G24" s="244" t="s">
        <v>587</v>
      </c>
      <c r="H24" s="239"/>
    </row>
    <row r="25" spans="1:8" ht="15.75">
      <c r="A25" s="194"/>
      <c r="B25" s="233"/>
      <c r="C25" s="239"/>
      <c r="D25" s="257"/>
      <c r="E25" s="239"/>
      <c r="F25" s="242"/>
      <c r="G25" s="239"/>
      <c r="H25" s="239"/>
    </row>
    <row r="26" spans="1:8" ht="15.75">
      <c r="A26" s="194"/>
      <c r="B26" s="236" t="s">
        <v>708</v>
      </c>
      <c r="C26" s="239"/>
      <c r="D26" s="257"/>
      <c r="E26" s="239"/>
      <c r="F26" s="242"/>
      <c r="G26" s="239"/>
      <c r="H26" s="239"/>
    </row>
    <row r="27" spans="1:8" ht="16.5" thickBot="1">
      <c r="A27" s="194"/>
      <c r="B27" s="233"/>
      <c r="C27" s="239"/>
      <c r="D27" s="257"/>
      <c r="E27" s="239"/>
      <c r="F27" s="242"/>
      <c r="G27" s="239"/>
      <c r="H27" s="239"/>
    </row>
    <row r="28" spans="1:8" ht="15.75">
      <c r="A28" s="194"/>
      <c r="B28" s="234">
        <v>510</v>
      </c>
      <c r="C28" s="234" t="s">
        <v>588</v>
      </c>
      <c r="D28" s="256"/>
      <c r="E28" s="239"/>
      <c r="F28" s="245">
        <v>510</v>
      </c>
      <c r="G28" s="246" t="s">
        <v>588</v>
      </c>
      <c r="H28" s="239"/>
    </row>
    <row r="29" spans="1:8" ht="15.75">
      <c r="A29" s="194"/>
      <c r="B29" s="234">
        <v>515</v>
      </c>
      <c r="C29" s="234" t="s">
        <v>589</v>
      </c>
      <c r="D29" s="256"/>
      <c r="E29" s="239"/>
      <c r="F29" s="247">
        <v>515</v>
      </c>
      <c r="G29" s="248" t="s">
        <v>589</v>
      </c>
      <c r="H29" s="239"/>
    </row>
    <row r="30" spans="1:8" ht="15.75">
      <c r="A30" s="194"/>
      <c r="B30" s="234">
        <v>520</v>
      </c>
      <c r="C30" s="234" t="s">
        <v>590</v>
      </c>
      <c r="D30" s="256"/>
      <c r="E30" s="239"/>
      <c r="F30" s="247">
        <v>520</v>
      </c>
      <c r="G30" s="248" t="s">
        <v>590</v>
      </c>
      <c r="H30" s="239"/>
    </row>
    <row r="31" spans="1:8" ht="15.75">
      <c r="A31" s="194"/>
      <c r="B31" s="234">
        <v>530</v>
      </c>
      <c r="C31" s="234" t="s">
        <v>709</v>
      </c>
      <c r="D31" s="256"/>
      <c r="E31" s="239"/>
      <c r="F31" s="247">
        <v>530</v>
      </c>
      <c r="G31" s="248" t="s">
        <v>591</v>
      </c>
      <c r="H31" s="239"/>
    </row>
    <row r="32" spans="1:8" ht="15.75">
      <c r="A32" s="194"/>
      <c r="B32" s="234">
        <v>535</v>
      </c>
      <c r="C32" s="234" t="s">
        <v>572</v>
      </c>
      <c r="D32" s="256"/>
      <c r="E32" s="239"/>
      <c r="F32" s="247">
        <v>535</v>
      </c>
      <c r="G32" s="248" t="s">
        <v>572</v>
      </c>
      <c r="H32" s="239"/>
    </row>
    <row r="33" spans="1:8" ht="16.5" thickBot="1">
      <c r="A33" s="194"/>
      <c r="B33" s="234">
        <v>540</v>
      </c>
      <c r="C33" s="234" t="s">
        <v>592</v>
      </c>
      <c r="D33" s="256"/>
      <c r="E33" s="239"/>
      <c r="F33" s="249">
        <v>540</v>
      </c>
      <c r="G33" s="250" t="s">
        <v>592</v>
      </c>
      <c r="H33" s="239"/>
    </row>
    <row r="34" spans="1:8" ht="15.75">
      <c r="A34" s="194"/>
      <c r="B34" s="233"/>
      <c r="C34" s="239"/>
      <c r="D34" s="257"/>
      <c r="E34" s="239"/>
      <c r="F34" s="242"/>
      <c r="G34" s="239"/>
      <c r="H34" s="239"/>
    </row>
    <row r="35" spans="1:8" ht="15.75">
      <c r="A35" s="194"/>
      <c r="B35" s="236" t="s">
        <v>710</v>
      </c>
      <c r="C35" s="239"/>
      <c r="D35" s="257"/>
      <c r="E35" s="239"/>
      <c r="F35" s="242"/>
      <c r="G35" s="239"/>
      <c r="H35" s="239"/>
    </row>
    <row r="36" spans="1:8" ht="15.75">
      <c r="A36" s="194"/>
      <c r="B36" s="233"/>
      <c r="C36" s="239"/>
      <c r="D36" s="257"/>
      <c r="E36" s="239"/>
      <c r="F36" s="242"/>
      <c r="G36" s="239"/>
      <c r="H36" s="239"/>
    </row>
    <row r="37" spans="1:8" ht="15.75">
      <c r="A37" s="194"/>
      <c r="B37" s="234">
        <v>601</v>
      </c>
      <c r="C37" s="234" t="s">
        <v>218</v>
      </c>
      <c r="D37" s="256"/>
      <c r="E37" s="239"/>
      <c r="F37" s="243">
        <v>601</v>
      </c>
      <c r="G37" s="244" t="s">
        <v>218</v>
      </c>
      <c r="H37" s="239"/>
    </row>
    <row r="38" spans="1:8" ht="15.75">
      <c r="A38" s="194"/>
      <c r="B38" s="234">
        <v>602</v>
      </c>
      <c r="C38" s="234" t="s">
        <v>711</v>
      </c>
      <c r="D38" s="256"/>
      <c r="E38" s="239"/>
      <c r="F38" s="243">
        <v>601</v>
      </c>
      <c r="G38" s="244" t="s">
        <v>593</v>
      </c>
      <c r="H38" s="239"/>
    </row>
    <row r="39" spans="1:8" ht="15.75">
      <c r="A39" s="194"/>
      <c r="B39" s="234">
        <v>603</v>
      </c>
      <c r="C39" s="234" t="s">
        <v>712</v>
      </c>
      <c r="D39" s="256"/>
      <c r="E39" s="239"/>
      <c r="F39" s="243">
        <v>603</v>
      </c>
      <c r="G39" s="244" t="s">
        <v>594</v>
      </c>
      <c r="H39" s="239"/>
    </row>
    <row r="40" spans="1:8" ht="15.75">
      <c r="A40" s="194"/>
      <c r="B40" s="234">
        <v>604</v>
      </c>
      <c r="C40" s="234" t="s">
        <v>221</v>
      </c>
      <c r="D40" s="256"/>
      <c r="E40" s="239"/>
      <c r="F40" s="243">
        <v>604</v>
      </c>
      <c r="G40" s="244" t="s">
        <v>221</v>
      </c>
      <c r="H40" s="239"/>
    </row>
    <row r="41" spans="1:8" ht="15.75">
      <c r="A41" s="194"/>
      <c r="B41" s="234">
        <v>605</v>
      </c>
      <c r="C41" s="234" t="s">
        <v>569</v>
      </c>
      <c r="D41" s="256"/>
      <c r="E41" s="239"/>
      <c r="F41" s="243">
        <v>605</v>
      </c>
      <c r="G41" s="244" t="s">
        <v>569</v>
      </c>
      <c r="H41" s="239"/>
    </row>
    <row r="42" spans="1:8" ht="15.75">
      <c r="A42" s="194"/>
      <c r="B42" s="234">
        <v>607</v>
      </c>
      <c r="C42" s="234" t="s">
        <v>224</v>
      </c>
      <c r="D42" s="256"/>
      <c r="E42" s="239"/>
      <c r="F42" s="243">
        <v>607</v>
      </c>
      <c r="G42" s="244" t="s">
        <v>224</v>
      </c>
      <c r="H42" s="239"/>
    </row>
    <row r="43" spans="1:8" ht="15.75">
      <c r="A43" s="194"/>
      <c r="B43" s="234">
        <v>608</v>
      </c>
      <c r="C43" s="234" t="s">
        <v>225</v>
      </c>
      <c r="D43" s="256"/>
      <c r="E43" s="239"/>
      <c r="F43" s="243">
        <v>608</v>
      </c>
      <c r="G43" s="244" t="s">
        <v>225</v>
      </c>
      <c r="H43" s="239"/>
    </row>
    <row r="44" spans="1:8" ht="15.75">
      <c r="A44" s="194"/>
      <c r="B44" s="234">
        <v>610</v>
      </c>
      <c r="C44" s="234" t="s">
        <v>595</v>
      </c>
      <c r="D44" s="256"/>
      <c r="E44" s="239"/>
      <c r="F44" s="243">
        <v>610</v>
      </c>
      <c r="G44" s="244" t="s">
        <v>595</v>
      </c>
      <c r="H44" s="239"/>
    </row>
    <row r="45" spans="1:8" ht="15.75">
      <c r="A45" s="194"/>
      <c r="B45" s="234">
        <v>620</v>
      </c>
      <c r="C45" s="234" t="s">
        <v>713</v>
      </c>
      <c r="D45" s="256"/>
      <c r="E45" s="239"/>
      <c r="F45" s="243">
        <v>620</v>
      </c>
      <c r="G45" s="244" t="s">
        <v>596</v>
      </c>
      <c r="H45" s="239"/>
    </row>
    <row r="46" spans="1:8" ht="15.75">
      <c r="A46" s="194"/>
      <c r="B46" s="234">
        <v>625</v>
      </c>
      <c r="C46" s="234" t="s">
        <v>714</v>
      </c>
      <c r="D46" s="256"/>
      <c r="E46" s="239"/>
      <c r="F46" s="243">
        <v>625</v>
      </c>
      <c r="G46" s="244" t="s">
        <v>597</v>
      </c>
      <c r="H46" s="239"/>
    </row>
    <row r="47" spans="1:8" ht="15.75">
      <c r="A47" s="194"/>
      <c r="B47" s="234">
        <v>630</v>
      </c>
      <c r="C47" s="234" t="s">
        <v>715</v>
      </c>
      <c r="D47" s="256"/>
      <c r="E47" s="239"/>
      <c r="F47" s="243">
        <v>630</v>
      </c>
      <c r="G47" s="244" t="s">
        <v>598</v>
      </c>
      <c r="H47" s="239"/>
    </row>
    <row r="48" spans="1:8" ht="15.75">
      <c r="A48" s="194"/>
      <c r="B48" s="234">
        <v>631</v>
      </c>
      <c r="C48" s="234" t="s">
        <v>716</v>
      </c>
      <c r="D48" s="256"/>
      <c r="E48" s="239"/>
      <c r="F48" s="243">
        <v>631</v>
      </c>
      <c r="G48" s="244" t="s">
        <v>599</v>
      </c>
      <c r="H48" s="239"/>
    </row>
    <row r="49" spans="1:8" ht="15.75">
      <c r="A49" s="194"/>
      <c r="B49" s="234">
        <v>632</v>
      </c>
      <c r="C49" s="234" t="s">
        <v>717</v>
      </c>
      <c r="D49" s="256"/>
      <c r="E49" s="239"/>
      <c r="F49" s="243">
        <v>632</v>
      </c>
      <c r="G49" s="244" t="s">
        <v>600</v>
      </c>
      <c r="H49" s="239"/>
    </row>
    <row r="50" spans="1:8" ht="15.75">
      <c r="A50" s="194"/>
      <c r="B50" s="234">
        <v>633</v>
      </c>
      <c r="C50" s="234" t="s">
        <v>718</v>
      </c>
      <c r="D50" s="256"/>
      <c r="E50" s="239"/>
      <c r="F50" s="243">
        <v>633</v>
      </c>
      <c r="G50" s="244" t="s">
        <v>601</v>
      </c>
      <c r="H50" s="239"/>
    </row>
    <row r="51" spans="1:8" ht="15.75">
      <c r="A51" s="194"/>
      <c r="B51" s="234">
        <v>634</v>
      </c>
      <c r="C51" s="234" t="s">
        <v>719</v>
      </c>
      <c r="D51" s="256"/>
      <c r="E51" s="239"/>
      <c r="F51" s="243">
        <v>634</v>
      </c>
      <c r="G51" s="244" t="s">
        <v>602</v>
      </c>
      <c r="H51" s="239"/>
    </row>
    <row r="52" spans="1:8" ht="15.75">
      <c r="A52" s="194"/>
      <c r="B52" s="234">
        <v>635</v>
      </c>
      <c r="C52" s="234" t="s">
        <v>541</v>
      </c>
      <c r="D52" s="256"/>
      <c r="E52" s="239"/>
      <c r="F52" s="243">
        <v>635</v>
      </c>
      <c r="G52" s="244" t="s">
        <v>603</v>
      </c>
      <c r="H52" s="239"/>
    </row>
    <row r="53" spans="1:8" ht="15.75">
      <c r="A53" s="194"/>
      <c r="B53" s="234">
        <v>636</v>
      </c>
      <c r="C53" s="234" t="s">
        <v>604</v>
      </c>
      <c r="D53" s="256"/>
      <c r="E53" s="239"/>
      <c r="F53" s="243">
        <v>636</v>
      </c>
      <c r="G53" s="244" t="s">
        <v>604</v>
      </c>
      <c r="H53" s="239"/>
    </row>
    <row r="54" spans="1:8" ht="15.75">
      <c r="A54" s="194"/>
      <c r="B54" s="234">
        <v>637</v>
      </c>
      <c r="C54" s="234" t="s">
        <v>232</v>
      </c>
      <c r="D54" s="256"/>
      <c r="E54" s="239"/>
      <c r="F54" s="243">
        <v>637</v>
      </c>
      <c r="G54" s="244" t="s">
        <v>605</v>
      </c>
      <c r="H54" s="239"/>
    </row>
    <row r="55" spans="1:8" ht="15.75">
      <c r="A55" s="194"/>
      <c r="B55" s="234">
        <v>650</v>
      </c>
      <c r="C55" s="234" t="s">
        <v>229</v>
      </c>
      <c r="D55" s="256"/>
      <c r="E55" s="239"/>
      <c r="F55" s="243">
        <v>650</v>
      </c>
      <c r="G55" s="244" t="s">
        <v>229</v>
      </c>
      <c r="H55" s="239"/>
    </row>
    <row r="56" spans="1:8" ht="15.75">
      <c r="A56" s="194"/>
      <c r="B56" s="234">
        <v>655</v>
      </c>
      <c r="C56" s="234" t="s">
        <v>228</v>
      </c>
      <c r="D56" s="256"/>
      <c r="E56" s="239"/>
      <c r="F56" s="243">
        <v>655</v>
      </c>
      <c r="G56" s="244" t="s">
        <v>228</v>
      </c>
      <c r="H56" s="239"/>
    </row>
    <row r="57" spans="1:8" ht="15.75">
      <c r="A57" s="194"/>
      <c r="B57" s="234">
        <v>660</v>
      </c>
      <c r="C57" s="283" t="s">
        <v>634</v>
      </c>
      <c r="D57" s="256"/>
      <c r="E57" s="239"/>
      <c r="F57" s="243">
        <v>660</v>
      </c>
      <c r="G57" s="244" t="s">
        <v>634</v>
      </c>
      <c r="H57" s="239"/>
    </row>
    <row r="58" spans="1:8" ht="15.75">
      <c r="A58" s="194"/>
      <c r="B58" s="234">
        <v>661</v>
      </c>
      <c r="C58" s="283" t="s">
        <v>684</v>
      </c>
      <c r="D58" s="238" t="s">
        <v>733</v>
      </c>
      <c r="E58" s="239"/>
      <c r="F58" s="242"/>
      <c r="G58" s="239"/>
      <c r="H58" s="239"/>
    </row>
    <row r="59" spans="1:8" ht="15.75">
      <c r="A59" s="194"/>
      <c r="B59" s="234">
        <v>680</v>
      </c>
      <c r="C59" s="234" t="s">
        <v>273</v>
      </c>
      <c r="D59" s="258"/>
      <c r="E59" s="239"/>
      <c r="F59" s="243">
        <v>680</v>
      </c>
      <c r="G59" s="244" t="s">
        <v>273</v>
      </c>
      <c r="H59" s="239"/>
    </row>
    <row r="60" spans="1:8" ht="15.75">
      <c r="A60" s="194"/>
      <c r="B60" s="234">
        <v>690</v>
      </c>
      <c r="C60" s="234" t="s">
        <v>720</v>
      </c>
      <c r="D60" s="258"/>
      <c r="E60" s="239"/>
      <c r="F60" s="243">
        <v>690</v>
      </c>
      <c r="G60" s="244" t="s">
        <v>606</v>
      </c>
      <c r="H60" s="239"/>
    </row>
    <row r="61" spans="1:8" ht="15.75">
      <c r="A61" s="194"/>
      <c r="B61" s="233"/>
      <c r="C61" s="239"/>
      <c r="D61" s="257"/>
      <c r="E61" s="239"/>
      <c r="F61" s="242"/>
      <c r="G61" s="239"/>
      <c r="H61" s="239"/>
    </row>
    <row r="62" spans="1:8" ht="15.75">
      <c r="A62" s="194"/>
      <c r="B62" s="236" t="s">
        <v>721</v>
      </c>
      <c r="C62" s="239"/>
      <c r="D62" s="257"/>
      <c r="E62" s="239"/>
      <c r="F62" s="242"/>
      <c r="G62" s="239"/>
      <c r="H62" s="239"/>
    </row>
    <row r="63" spans="1:8" ht="15.75">
      <c r="A63" s="194"/>
      <c r="B63" s="233"/>
      <c r="C63" s="239"/>
      <c r="D63" s="257"/>
      <c r="E63" s="239"/>
      <c r="F63" s="242"/>
      <c r="G63" s="239"/>
      <c r="H63" s="239"/>
    </row>
    <row r="64" spans="1:8" ht="15.75">
      <c r="A64" s="194"/>
      <c r="B64" s="234">
        <v>710</v>
      </c>
      <c r="C64" s="234" t="s">
        <v>607</v>
      </c>
      <c r="D64" s="261" t="s">
        <v>737</v>
      </c>
      <c r="E64" s="239"/>
      <c r="F64" s="243">
        <v>710</v>
      </c>
      <c r="G64" s="244" t="s">
        <v>607</v>
      </c>
      <c r="H64" s="239"/>
    </row>
    <row r="65" spans="1:8" ht="15.75">
      <c r="A65" s="194"/>
      <c r="B65" s="234">
        <v>711</v>
      </c>
      <c r="C65" s="235" t="s">
        <v>722</v>
      </c>
      <c r="D65" s="237" t="s">
        <v>731</v>
      </c>
      <c r="E65" s="239"/>
      <c r="F65" s="251">
        <v>711</v>
      </c>
      <c r="G65" s="252" t="s">
        <v>635</v>
      </c>
      <c r="H65" s="240" t="s">
        <v>731</v>
      </c>
    </row>
    <row r="66" spans="1:8">
      <c r="A66" s="194"/>
      <c r="B66" s="239"/>
      <c r="C66" s="239"/>
      <c r="D66" s="257"/>
      <c r="E66" s="239"/>
      <c r="F66" s="251">
        <v>712</v>
      </c>
      <c r="G66" s="252" t="s">
        <v>636</v>
      </c>
      <c r="H66" s="240" t="s">
        <v>732</v>
      </c>
    </row>
    <row r="67" spans="1:8">
      <c r="A67" s="194"/>
      <c r="B67" s="239"/>
      <c r="C67" s="239"/>
      <c r="D67" s="257"/>
      <c r="E67" s="239"/>
      <c r="F67" s="251">
        <v>713</v>
      </c>
      <c r="G67" s="252" t="s">
        <v>637</v>
      </c>
      <c r="H67" s="240" t="s">
        <v>732</v>
      </c>
    </row>
    <row r="68" spans="1:8">
      <c r="A68" s="194"/>
      <c r="B68" s="239"/>
      <c r="C68" s="239"/>
      <c r="D68" s="257"/>
      <c r="E68" s="239"/>
      <c r="F68" s="251">
        <v>714</v>
      </c>
      <c r="G68" s="252" t="s">
        <v>638</v>
      </c>
      <c r="H68" s="240" t="s">
        <v>732</v>
      </c>
    </row>
    <row r="69" spans="1:8">
      <c r="A69" s="194"/>
      <c r="B69" s="239"/>
      <c r="C69" s="239"/>
      <c r="D69" s="257"/>
      <c r="E69" s="239"/>
      <c r="F69" s="251">
        <v>715</v>
      </c>
      <c r="G69" s="252" t="s">
        <v>639</v>
      </c>
      <c r="H69" s="240" t="s">
        <v>732</v>
      </c>
    </row>
    <row r="70" spans="1:8" ht="15.75">
      <c r="A70" s="194"/>
      <c r="B70" s="234">
        <v>716</v>
      </c>
      <c r="C70" s="235" t="s">
        <v>723</v>
      </c>
      <c r="D70" s="238" t="s">
        <v>733</v>
      </c>
      <c r="E70" s="239"/>
      <c r="F70" s="242"/>
      <c r="G70" s="239"/>
      <c r="H70" s="239"/>
    </row>
    <row r="71" spans="1:8" ht="15.75">
      <c r="A71" s="194"/>
      <c r="B71" s="234">
        <v>750</v>
      </c>
      <c r="C71" s="234" t="s">
        <v>608</v>
      </c>
      <c r="D71" s="261" t="s">
        <v>737</v>
      </c>
      <c r="E71" s="239"/>
      <c r="F71" s="243">
        <v>750</v>
      </c>
      <c r="G71" s="244" t="s">
        <v>608</v>
      </c>
      <c r="H71" s="239"/>
    </row>
    <row r="72" spans="1:8" ht="15.75">
      <c r="A72" s="194"/>
      <c r="B72" s="234">
        <v>751</v>
      </c>
      <c r="C72" s="235" t="s">
        <v>724</v>
      </c>
      <c r="D72" s="237" t="s">
        <v>731</v>
      </c>
      <c r="E72" s="239"/>
      <c r="F72" s="251">
        <v>751</v>
      </c>
      <c r="G72" s="252" t="s">
        <v>640</v>
      </c>
      <c r="H72" s="240" t="s">
        <v>731</v>
      </c>
    </row>
    <row r="73" spans="1:8">
      <c r="A73" s="194"/>
      <c r="B73" s="239"/>
      <c r="C73" s="239"/>
      <c r="D73" s="257"/>
      <c r="E73" s="239"/>
      <c r="F73" s="251">
        <v>752</v>
      </c>
      <c r="G73" s="252" t="s">
        <v>641</v>
      </c>
      <c r="H73" s="240" t="s">
        <v>732</v>
      </c>
    </row>
    <row r="74" spans="1:8">
      <c r="A74" s="194"/>
      <c r="B74" s="239"/>
      <c r="C74" s="239"/>
      <c r="D74" s="257"/>
      <c r="E74" s="239"/>
      <c r="F74" s="251">
        <v>753</v>
      </c>
      <c r="G74" s="252" t="s">
        <v>642</v>
      </c>
      <c r="H74" s="240" t="s">
        <v>732</v>
      </c>
    </row>
    <row r="75" spans="1:8">
      <c r="A75" s="194"/>
      <c r="B75" s="239"/>
      <c r="C75" s="239"/>
      <c r="D75" s="257"/>
      <c r="E75" s="239"/>
      <c r="F75" s="251">
        <v>754</v>
      </c>
      <c r="G75" s="252" t="s">
        <v>643</v>
      </c>
      <c r="H75" s="240" t="s">
        <v>732</v>
      </c>
    </row>
    <row r="76" spans="1:8" ht="15.75">
      <c r="A76" s="194"/>
      <c r="B76" s="234">
        <v>756</v>
      </c>
      <c r="C76" s="235" t="s">
        <v>725</v>
      </c>
      <c r="D76" s="238" t="s">
        <v>733</v>
      </c>
      <c r="E76" s="239"/>
      <c r="F76" s="242"/>
      <c r="G76" s="239"/>
      <c r="H76" s="240"/>
    </row>
    <row r="77" spans="1:8" ht="15.75">
      <c r="A77" s="194"/>
      <c r="B77" s="233"/>
      <c r="C77" s="239"/>
      <c r="D77" s="257"/>
      <c r="E77" s="239"/>
      <c r="F77" s="242"/>
      <c r="G77" s="239"/>
      <c r="H77" s="239"/>
    </row>
    <row r="78" spans="1:8" ht="15.75">
      <c r="A78" s="192"/>
      <c r="B78" s="236" t="s">
        <v>726</v>
      </c>
      <c r="C78" s="239"/>
      <c r="D78" s="257"/>
      <c r="E78" s="239"/>
      <c r="F78" s="242"/>
      <c r="G78" s="239"/>
      <c r="H78" s="239"/>
    </row>
    <row r="79" spans="1:8" ht="15.75">
      <c r="B79" s="233"/>
      <c r="C79" s="239"/>
      <c r="D79" s="257"/>
      <c r="E79" s="239"/>
      <c r="F79" s="242"/>
      <c r="G79" s="239"/>
      <c r="H79" s="239"/>
    </row>
    <row r="80" spans="1:8" ht="15.75">
      <c r="B80" s="234">
        <v>810</v>
      </c>
      <c r="C80" s="234" t="s">
        <v>623</v>
      </c>
      <c r="D80" s="256"/>
      <c r="E80" s="239"/>
      <c r="F80" s="243">
        <v>810</v>
      </c>
      <c r="G80" s="244" t="s">
        <v>623</v>
      </c>
      <c r="H80" s="239"/>
    </row>
    <row r="81" spans="2:8" ht="15.75">
      <c r="B81" s="234">
        <v>830</v>
      </c>
      <c r="C81" s="234" t="s">
        <v>532</v>
      </c>
      <c r="D81" s="256"/>
      <c r="E81" s="239"/>
      <c r="F81" s="243">
        <v>830</v>
      </c>
      <c r="G81" s="244" t="s">
        <v>609</v>
      </c>
      <c r="H81" s="239"/>
    </row>
    <row r="82" spans="2:8" ht="15.75">
      <c r="B82" s="234">
        <v>845</v>
      </c>
      <c r="C82" s="234" t="s">
        <v>539</v>
      </c>
      <c r="D82" s="256"/>
      <c r="E82" s="239"/>
      <c r="F82" s="243">
        <v>845</v>
      </c>
      <c r="G82" s="244" t="s">
        <v>539</v>
      </c>
      <c r="H82" s="239"/>
    </row>
    <row r="83" spans="2:8" ht="15.75">
      <c r="B83" s="234">
        <v>850</v>
      </c>
      <c r="C83" s="234" t="s">
        <v>533</v>
      </c>
      <c r="D83" s="256"/>
      <c r="E83" s="239"/>
      <c r="F83" s="243">
        <v>850</v>
      </c>
      <c r="G83" s="244" t="s">
        <v>610</v>
      </c>
      <c r="H83" s="239"/>
    </row>
    <row r="84" spans="2:8" ht="15.75">
      <c r="B84" s="234">
        <v>865</v>
      </c>
      <c r="C84" s="234" t="s">
        <v>534</v>
      </c>
      <c r="D84" s="256"/>
      <c r="E84" s="239"/>
      <c r="F84" s="243">
        <v>865</v>
      </c>
      <c r="G84" s="244" t="s">
        <v>534</v>
      </c>
      <c r="H84" s="239"/>
    </row>
    <row r="85" spans="2:8" ht="15.75">
      <c r="B85" s="234">
        <v>880</v>
      </c>
      <c r="C85" s="234" t="s">
        <v>611</v>
      </c>
      <c r="D85" s="256"/>
      <c r="E85" s="239"/>
      <c r="F85" s="243">
        <v>880</v>
      </c>
      <c r="G85" s="244" t="s">
        <v>611</v>
      </c>
      <c r="H85" s="239"/>
    </row>
    <row r="86" spans="2:8" ht="15.75">
      <c r="B86" s="234">
        <v>881</v>
      </c>
      <c r="C86" s="234" t="s">
        <v>612</v>
      </c>
      <c r="D86" s="256"/>
      <c r="E86" s="239"/>
      <c r="F86" s="243">
        <v>881</v>
      </c>
      <c r="G86" s="244" t="s">
        <v>612</v>
      </c>
      <c r="H86" s="239"/>
    </row>
    <row r="87" spans="2:8" ht="15.75">
      <c r="B87" s="234">
        <v>885</v>
      </c>
      <c r="C87" s="234" t="s">
        <v>613</v>
      </c>
      <c r="D87" s="256"/>
      <c r="E87" s="239"/>
      <c r="F87" s="243">
        <v>885</v>
      </c>
      <c r="G87" s="244" t="s">
        <v>613</v>
      </c>
      <c r="H87" s="239"/>
    </row>
    <row r="88" spans="2:8" ht="15.75">
      <c r="B88" s="233"/>
      <c r="C88" s="239"/>
      <c r="D88" s="257"/>
      <c r="E88" s="239"/>
      <c r="F88" s="242"/>
      <c r="G88" s="239"/>
      <c r="H88" s="239"/>
    </row>
    <row r="89" spans="2:8" ht="15.75">
      <c r="B89" s="236" t="s">
        <v>727</v>
      </c>
      <c r="C89" s="239"/>
      <c r="D89" s="257"/>
      <c r="E89" s="239"/>
      <c r="F89" s="242"/>
      <c r="G89" s="239"/>
      <c r="H89" s="239"/>
    </row>
    <row r="90" spans="2:8" ht="15.75">
      <c r="B90" s="233"/>
      <c r="C90" s="239"/>
      <c r="D90" s="257"/>
      <c r="E90" s="239"/>
      <c r="F90" s="242"/>
      <c r="G90" s="239"/>
      <c r="H90" s="239"/>
    </row>
    <row r="91" spans="2:8" ht="15.75">
      <c r="B91" s="234">
        <v>890</v>
      </c>
      <c r="C91" s="234" t="s">
        <v>614</v>
      </c>
      <c r="D91" s="256"/>
      <c r="E91" s="239"/>
      <c r="F91" s="243">
        <v>890</v>
      </c>
      <c r="G91" s="244" t="s">
        <v>614</v>
      </c>
      <c r="H91" s="239"/>
    </row>
    <row r="92" spans="2:8" ht="15.75">
      <c r="B92" s="234">
        <v>892</v>
      </c>
      <c r="C92" s="234" t="s">
        <v>644</v>
      </c>
      <c r="D92" s="256"/>
      <c r="E92" s="239"/>
      <c r="F92" s="243">
        <v>892</v>
      </c>
      <c r="G92" s="244" t="s">
        <v>644</v>
      </c>
      <c r="H92" s="239"/>
    </row>
    <row r="93" spans="2:8" ht="15.75">
      <c r="B93" s="234">
        <v>893</v>
      </c>
      <c r="C93" s="235" t="s">
        <v>728</v>
      </c>
      <c r="D93" s="238" t="s">
        <v>733</v>
      </c>
      <c r="E93" s="239"/>
      <c r="F93" s="242"/>
      <c r="G93" s="239"/>
      <c r="H93" s="239"/>
    </row>
    <row r="94" spans="2:8" ht="15.75">
      <c r="B94" s="233"/>
      <c r="C94" s="239"/>
      <c r="D94" s="260" t="s">
        <v>736</v>
      </c>
      <c r="E94" s="239"/>
      <c r="F94" s="243">
        <v>898</v>
      </c>
      <c r="G94" s="253" t="s">
        <v>645</v>
      </c>
      <c r="H94" s="241" t="s">
        <v>730</v>
      </c>
    </row>
    <row r="95" spans="2:8" s="195" customFormat="1" ht="15.75">
      <c r="B95" s="233"/>
      <c r="C95" s="239"/>
      <c r="D95" s="257"/>
      <c r="E95" s="239"/>
      <c r="F95" s="243"/>
      <c r="G95" s="244"/>
      <c r="H95" s="239"/>
    </row>
    <row r="96" spans="2:8" ht="15.75">
      <c r="B96" s="236" t="s">
        <v>729</v>
      </c>
      <c r="C96" s="239"/>
      <c r="D96" s="257"/>
      <c r="E96" s="239"/>
      <c r="F96" s="242"/>
      <c r="G96" s="239"/>
      <c r="H96" s="239"/>
    </row>
    <row r="97" spans="2:8" ht="15.75">
      <c r="B97" s="233"/>
      <c r="C97" s="239"/>
      <c r="D97" s="257"/>
      <c r="E97" s="239"/>
      <c r="F97" s="242"/>
      <c r="G97" s="239"/>
      <c r="H97" s="239"/>
    </row>
    <row r="98" spans="2:8" ht="15.75">
      <c r="B98" s="234">
        <v>900</v>
      </c>
      <c r="C98" s="234" t="s">
        <v>615</v>
      </c>
      <c r="D98" s="256"/>
      <c r="E98" s="239"/>
      <c r="F98" s="243">
        <v>900</v>
      </c>
      <c r="G98" s="244" t="s">
        <v>615</v>
      </c>
      <c r="H98" s="239"/>
    </row>
    <row r="99" spans="2:8" ht="15.75">
      <c r="B99" s="234">
        <v>960</v>
      </c>
      <c r="C99" s="234" t="s">
        <v>616</v>
      </c>
      <c r="D99" s="256"/>
      <c r="E99" s="239"/>
      <c r="F99" s="243">
        <v>960</v>
      </c>
      <c r="G99" s="244" t="s">
        <v>616</v>
      </c>
      <c r="H99" s="239"/>
    </row>
    <row r="100" spans="2:8" ht="15.75">
      <c r="B100" s="234">
        <v>965</v>
      </c>
      <c r="C100" s="234" t="s">
        <v>617</v>
      </c>
      <c r="D100" s="256"/>
      <c r="E100" s="239"/>
      <c r="F100" s="254">
        <v>965</v>
      </c>
      <c r="G100" s="255" t="s">
        <v>617</v>
      </c>
      <c r="H100" s="239"/>
    </row>
    <row r="101" spans="2:8" ht="15.75">
      <c r="B101" s="233"/>
      <c r="C101" s="239"/>
      <c r="D101" s="257"/>
      <c r="E101" s="239"/>
      <c r="F101" s="242"/>
      <c r="G101" s="239"/>
      <c r="H101" s="239"/>
    </row>
    <row r="102" spans="2:8">
      <c r="D102" s="259"/>
      <c r="F102" s="196"/>
    </row>
    <row r="103" spans="2:8">
      <c r="D103" s="259"/>
      <c r="F103" s="196"/>
    </row>
    <row r="104" spans="2:8">
      <c r="D104" s="259"/>
    </row>
    <row r="105" spans="2:8">
      <c r="D105" s="259"/>
    </row>
    <row r="106" spans="2:8">
      <c r="D106" s="259"/>
    </row>
    <row r="107" spans="2:8">
      <c r="D107" s="25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chartofaccts</vt:lpstr>
      <vt:lpstr>Instructions</vt:lpstr>
      <vt:lpstr>CERTIFICATION-COVER</vt:lpstr>
      <vt:lpstr>NET POSITION</vt:lpstr>
      <vt:lpstr>REVENUE EXPENSES</vt:lpstr>
      <vt:lpstr>CASH FLOW</vt:lpstr>
      <vt:lpstr>BUDGETARY COMPARISON</vt:lpstr>
      <vt:lpstr>28-FIXED ASSETS</vt:lpstr>
      <vt:lpstr>29-Sched LTD Bal Sheet</vt:lpstr>
      <vt:lpstr>datasheet-balsheet</vt:lpstr>
      <vt:lpstr>datasheet-rev_expend_detail</vt:lpstr>
      <vt:lpstr>datasheet-rev_expend_summary</vt:lpstr>
      <vt:lpstr>REVENUE</vt:lpstr>
      <vt:lpstr>AGENCY</vt:lpstr>
      <vt:lpstr>Expenditure Matrix (2)</vt:lpstr>
      <vt:lpstr>Expenditure Matrix</vt:lpstr>
      <vt:lpstr>COA</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'CASH FLOW'!Print_Area</vt:lpstr>
      <vt:lpstr>'CERTIFICATION-COVER'!Print_Area</vt:lpstr>
      <vt:lpstr>chartofaccts!Print_Area</vt:lpstr>
      <vt:lpstr>'datasheet-rev_expend_detail'!Print_Area</vt:lpstr>
      <vt:lpstr>'Expenditure Matrix'!Print_Area</vt:lpstr>
      <vt:lpstr>'Expenditure Matrix (2)'!Print_Area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'Expenditure Matrix (2)'!Print_Titles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2019-12-20T17:28:20Z</cp:lastPrinted>
  <dcterms:created xsi:type="dcterms:W3CDTF">2002-09-30T15:27:05Z</dcterms:created>
  <dcterms:modified xsi:type="dcterms:W3CDTF">2019-12-20T23:49:12Z</dcterms:modified>
</cp:coreProperties>
</file>